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T:\HEAT TRANSFER\ENGINEERING INFO\Schedule example\"/>
    </mc:Choice>
  </mc:AlternateContent>
  <xr:revisionPtr revIDLastSave="0" documentId="13_ncr:1_{6FD2EB46-8ECD-4A02-ABD5-5A5EB8FA0183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Schedule Tool" sheetId="2" r:id="rId1"/>
    <sheet name="Data" sheetId="1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2" i="1" l="1"/>
  <c r="E85" i="1"/>
  <c r="J85" i="1" s="1"/>
  <c r="E84" i="1"/>
  <c r="J84" i="1" s="1"/>
  <c r="E83" i="1"/>
  <c r="K85" i="1"/>
  <c r="F85" i="1"/>
  <c r="F84" i="1"/>
  <c r="K84" i="1" s="1"/>
  <c r="J96" i="1"/>
  <c r="G96" i="1"/>
  <c r="F96" i="1"/>
  <c r="E81" i="1"/>
  <c r="E80" i="1"/>
  <c r="E79" i="1"/>
  <c r="E78" i="1"/>
  <c r="E77" i="1"/>
  <c r="E76" i="1"/>
  <c r="G84" i="1" l="1"/>
  <c r="G85" i="1"/>
  <c r="F52" i="1"/>
  <c r="F49" i="1"/>
  <c r="F46" i="1"/>
  <c r="F43" i="1"/>
  <c r="F40" i="1"/>
  <c r="F108" i="1"/>
  <c r="G108" i="1" s="1"/>
  <c r="F93" i="1"/>
  <c r="K93" i="1" s="1"/>
  <c r="E93" i="1"/>
  <c r="J93" i="1" s="1"/>
  <c r="F92" i="1"/>
  <c r="K92" i="1" s="1"/>
  <c r="E92" i="1"/>
  <c r="J92" i="1" s="1"/>
  <c r="F91" i="1"/>
  <c r="K91" i="1" s="1"/>
  <c r="E91" i="1"/>
  <c r="J91" i="1" s="1"/>
  <c r="F90" i="1"/>
  <c r="K90" i="1" s="1"/>
  <c r="E90" i="1"/>
  <c r="J90" i="1" s="1"/>
  <c r="F89" i="1"/>
  <c r="K89" i="1" s="1"/>
  <c r="E89" i="1"/>
  <c r="J89" i="1" s="1"/>
  <c r="F88" i="1"/>
  <c r="K88" i="1" s="1"/>
  <c r="E88" i="1"/>
  <c r="J88" i="1" s="1"/>
  <c r="F87" i="1"/>
  <c r="K87" i="1" s="1"/>
  <c r="E87" i="1"/>
  <c r="G87" i="1" s="1"/>
  <c r="F86" i="1"/>
  <c r="K86" i="1" s="1"/>
  <c r="E86" i="1"/>
  <c r="G86" i="1" s="1"/>
  <c r="F107" i="1"/>
  <c r="G107" i="1" s="1"/>
  <c r="F104" i="1"/>
  <c r="G104" i="1" s="1"/>
  <c r="F105" i="1"/>
  <c r="G105" i="1" s="1"/>
  <c r="F106" i="1"/>
  <c r="G106" i="1" s="1"/>
  <c r="F103" i="1"/>
  <c r="G103" i="1" s="1"/>
  <c r="E108" i="1"/>
  <c r="J108" i="1" s="1"/>
  <c r="E107" i="1"/>
  <c r="J107" i="1" s="1"/>
  <c r="E106" i="1"/>
  <c r="J106" i="1" s="1"/>
  <c r="E105" i="1"/>
  <c r="J105" i="1" s="1"/>
  <c r="E104" i="1"/>
  <c r="J104" i="1" s="1"/>
  <c r="E103" i="1"/>
  <c r="J103" i="1" s="1"/>
  <c r="G102" i="1"/>
  <c r="G99" i="1"/>
  <c r="G100" i="1"/>
  <c r="G101" i="1"/>
  <c r="E100" i="1"/>
  <c r="J100" i="1" s="1"/>
  <c r="E101" i="1"/>
  <c r="J101" i="1" s="1"/>
  <c r="E102" i="1"/>
  <c r="J102" i="1" s="1"/>
  <c r="E99" i="1"/>
  <c r="J99" i="1" s="1"/>
  <c r="F7" i="2" a="1"/>
  <c r="F7" i="2" s="1"/>
  <c r="E98" i="1"/>
  <c r="J98" i="1" s="1"/>
  <c r="F98" i="1"/>
  <c r="G98" i="1" s="1"/>
  <c r="E97" i="1"/>
  <c r="J97" i="1" s="1"/>
  <c r="F97" i="1"/>
  <c r="G97" i="1" s="1"/>
  <c r="G89" i="1" l="1"/>
  <c r="G92" i="1"/>
  <c r="J87" i="1"/>
  <c r="J86" i="1"/>
  <c r="G91" i="1"/>
  <c r="G88" i="1"/>
  <c r="G93" i="1"/>
  <c r="G90" i="1"/>
  <c r="F95" i="1" l="1"/>
  <c r="G95" i="1"/>
  <c r="N7" i="2" a="1"/>
  <c r="N7" i="2" s="1"/>
  <c r="M7" i="2" a="1"/>
  <c r="M7" i="2" s="1"/>
  <c r="G11" i="2" s="1"/>
  <c r="V7" i="2" a="1"/>
  <c r="V7" i="2" s="1"/>
  <c r="U7" i="2" a="1"/>
  <c r="U7" i="2" s="1"/>
  <c r="T7" i="2" a="1"/>
  <c r="T7" i="2" s="1"/>
  <c r="S7" i="2" a="1"/>
  <c r="S7" i="2" s="1"/>
  <c r="R7" i="2" a="1"/>
  <c r="R7" i="2" s="1"/>
  <c r="Q7" i="2" a="1"/>
  <c r="Q7" i="2" s="1"/>
  <c r="P7" i="2" a="1"/>
  <c r="P7" i="2" s="1"/>
  <c r="O7" i="2" a="1"/>
  <c r="O7" i="2" s="1"/>
  <c r="G7" i="2" a="1"/>
  <c r="G7" i="2" s="1"/>
  <c r="F82" i="1"/>
  <c r="K82" i="1" s="1"/>
  <c r="G82" i="1"/>
  <c r="F80" i="1"/>
  <c r="K80" i="1" s="1"/>
  <c r="J80" i="1"/>
  <c r="E29" i="1"/>
  <c r="J29" i="1" s="1"/>
  <c r="G29" i="1" s="1"/>
  <c r="E28" i="1"/>
  <c r="J28" i="1" s="1"/>
  <c r="G28" i="1" s="1"/>
  <c r="E27" i="1"/>
  <c r="J27" i="1" s="1"/>
  <c r="G27" i="1" s="1"/>
  <c r="E30" i="1"/>
  <c r="J30" i="1" s="1"/>
  <c r="G30" i="1" s="1"/>
  <c r="E31" i="1"/>
  <c r="J31" i="1" s="1"/>
  <c r="G31" i="1" s="1"/>
  <c r="E23" i="1"/>
  <c r="J23" i="1" s="1"/>
  <c r="G23" i="1" s="1"/>
  <c r="E22" i="1"/>
  <c r="J22" i="1" s="1"/>
  <c r="G22" i="1" s="1"/>
  <c r="E21" i="1"/>
  <c r="J21" i="1" s="1"/>
  <c r="G21" i="1" s="1"/>
  <c r="E25" i="1"/>
  <c r="J25" i="1" s="1"/>
  <c r="G25" i="1" s="1"/>
  <c r="E24" i="1"/>
  <c r="J24" i="1" s="1"/>
  <c r="G24" i="1" s="1"/>
  <c r="E19" i="1"/>
  <c r="J19" i="1" s="1"/>
  <c r="G19" i="1" s="1"/>
  <c r="E18" i="1"/>
  <c r="J18" i="1" s="1"/>
  <c r="G18" i="1" s="1"/>
  <c r="E16" i="1"/>
  <c r="J16" i="1" s="1"/>
  <c r="G16" i="1" s="1"/>
  <c r="E15" i="1"/>
  <c r="J15" i="1" s="1"/>
  <c r="G15" i="1" s="1"/>
  <c r="E13" i="1"/>
  <c r="J13" i="1" s="1"/>
  <c r="G13" i="1" s="1"/>
  <c r="E12" i="1"/>
  <c r="J12" i="1" s="1"/>
  <c r="G12" i="1" s="1"/>
  <c r="E10" i="1"/>
  <c r="J10" i="1" s="1"/>
  <c r="G10" i="1" s="1"/>
  <c r="E9" i="1"/>
  <c r="J9" i="1" s="1"/>
  <c r="G9" i="1" s="1"/>
  <c r="K7" i="1"/>
  <c r="E7" i="1"/>
  <c r="J7" i="1" s="1"/>
  <c r="G7" i="1" s="1"/>
  <c r="K6" i="1"/>
  <c r="E6" i="1"/>
  <c r="J6" i="1" s="1"/>
  <c r="G6" i="1" s="1"/>
  <c r="K4" i="1"/>
  <c r="E4" i="1"/>
  <c r="J4" i="1" s="1"/>
  <c r="G4" i="1" s="1"/>
  <c r="K3" i="1"/>
  <c r="E3" i="1"/>
  <c r="J3" i="1" s="1"/>
  <c r="G3" i="1" s="1"/>
  <c r="E63" i="1"/>
  <c r="J63" i="1" s="1"/>
  <c r="F63" i="1"/>
  <c r="K63" i="1" s="1"/>
  <c r="F65" i="1"/>
  <c r="K65" i="1" s="1"/>
  <c r="E65" i="1"/>
  <c r="J65" i="1" s="1"/>
  <c r="F64" i="1"/>
  <c r="K64" i="1" s="1"/>
  <c r="E64" i="1"/>
  <c r="J64" i="1" s="1"/>
  <c r="F66" i="1"/>
  <c r="K66" i="1" s="1"/>
  <c r="E66" i="1"/>
  <c r="G66" i="1" s="1"/>
  <c r="F67" i="1"/>
  <c r="K67" i="1" s="1"/>
  <c r="E67" i="1"/>
  <c r="J67" i="1" s="1"/>
  <c r="F59" i="1"/>
  <c r="K59" i="1" s="1"/>
  <c r="E59" i="1"/>
  <c r="J59" i="1" s="1"/>
  <c r="F58" i="1"/>
  <c r="K58" i="1" s="1"/>
  <c r="E58" i="1"/>
  <c r="J58" i="1" s="1"/>
  <c r="F57" i="1"/>
  <c r="K57" i="1" s="1"/>
  <c r="E57" i="1"/>
  <c r="J57" i="1" s="1"/>
  <c r="F61" i="1"/>
  <c r="K61" i="1" s="1"/>
  <c r="E61" i="1"/>
  <c r="J61" i="1" s="1"/>
  <c r="F60" i="1"/>
  <c r="K60" i="1" s="1"/>
  <c r="E60" i="1"/>
  <c r="G60" i="1" s="1"/>
  <c r="F55" i="1"/>
  <c r="K55" i="1" s="1"/>
  <c r="E55" i="1"/>
  <c r="J55" i="1" s="1"/>
  <c r="F54" i="1"/>
  <c r="K54" i="1" s="1"/>
  <c r="E54" i="1"/>
  <c r="J54" i="1" s="1"/>
  <c r="K52" i="1"/>
  <c r="E52" i="1"/>
  <c r="F51" i="1"/>
  <c r="K51" i="1" s="1"/>
  <c r="E51" i="1"/>
  <c r="G51" i="1" s="1"/>
  <c r="F48" i="1"/>
  <c r="K48" i="1" s="1"/>
  <c r="E48" i="1"/>
  <c r="G48" i="1" s="1"/>
  <c r="K49" i="1"/>
  <c r="E49" i="1"/>
  <c r="F45" i="1"/>
  <c r="K45" i="1" s="1"/>
  <c r="E45" i="1"/>
  <c r="J45" i="1" s="1"/>
  <c r="K46" i="1"/>
  <c r="E46" i="1"/>
  <c r="F42" i="1"/>
  <c r="K42" i="1" s="1"/>
  <c r="E42" i="1"/>
  <c r="G42" i="1" s="1"/>
  <c r="K43" i="1"/>
  <c r="E43" i="1"/>
  <c r="K40" i="1"/>
  <c r="E40" i="1"/>
  <c r="F39" i="1"/>
  <c r="K39" i="1" s="1"/>
  <c r="E39" i="1"/>
  <c r="J39" i="1" s="1"/>
  <c r="F37" i="1"/>
  <c r="K37" i="1" s="1"/>
  <c r="E37" i="1"/>
  <c r="J37" i="1" s="1"/>
  <c r="F35" i="1"/>
  <c r="K35" i="1" s="1"/>
  <c r="E35" i="1"/>
  <c r="J35" i="1" s="1"/>
  <c r="F33" i="1"/>
  <c r="K33" i="1" s="1"/>
  <c r="E33" i="1"/>
  <c r="J33" i="1" s="1"/>
  <c r="K8" i="1"/>
  <c r="J52" i="1" l="1"/>
  <c r="G52" i="1"/>
  <c r="J40" i="1"/>
  <c r="G40" i="1"/>
  <c r="J43" i="1"/>
  <c r="G43" i="1"/>
  <c r="J49" i="1"/>
  <c r="G49" i="1"/>
  <c r="J46" i="1"/>
  <c r="G46" i="1"/>
  <c r="J82" i="1"/>
  <c r="G80" i="1"/>
  <c r="J66" i="1"/>
  <c r="G64" i="1"/>
  <c r="G63" i="1"/>
  <c r="G65" i="1"/>
  <c r="G67" i="1"/>
  <c r="G58" i="1"/>
  <c r="G57" i="1"/>
  <c r="G59" i="1"/>
  <c r="J60" i="1"/>
  <c r="G61" i="1"/>
  <c r="J51" i="1"/>
  <c r="G55" i="1"/>
  <c r="G54" i="1"/>
  <c r="J48" i="1"/>
  <c r="J42" i="1"/>
  <c r="G45" i="1"/>
  <c r="G39" i="1"/>
  <c r="G37" i="1"/>
  <c r="G33" i="1"/>
  <c r="G35" i="1"/>
  <c r="F83" i="1"/>
  <c r="K83" i="1" s="1"/>
  <c r="J83" i="1"/>
  <c r="F81" i="1"/>
  <c r="K81" i="1" s="1"/>
  <c r="J81" i="1"/>
  <c r="F79" i="1"/>
  <c r="K79" i="1" s="1"/>
  <c r="J79" i="1"/>
  <c r="F78" i="1"/>
  <c r="F77" i="1"/>
  <c r="K77" i="1" s="1"/>
  <c r="G77" i="1"/>
  <c r="F76" i="1"/>
  <c r="K76" i="1" s="1"/>
  <c r="G76" i="1"/>
  <c r="F75" i="1"/>
  <c r="E75" i="1"/>
  <c r="F74" i="1"/>
  <c r="K74" i="1" s="1"/>
  <c r="E74" i="1"/>
  <c r="J74" i="1" s="1"/>
  <c r="F73" i="1"/>
  <c r="K73" i="1" s="1"/>
  <c r="E73" i="1"/>
  <c r="J73" i="1" s="1"/>
  <c r="F72" i="1"/>
  <c r="K72" i="1" s="1"/>
  <c r="E72" i="1"/>
  <c r="J72" i="1" s="1"/>
  <c r="F71" i="1"/>
  <c r="K71" i="1" s="1"/>
  <c r="E71" i="1"/>
  <c r="J71" i="1" s="1"/>
  <c r="F70" i="1"/>
  <c r="K70" i="1" s="1"/>
  <c r="E70" i="1"/>
  <c r="J70" i="1" s="1"/>
  <c r="F69" i="1"/>
  <c r="K69" i="1" s="1"/>
  <c r="E69" i="1"/>
  <c r="J69" i="1" s="1"/>
  <c r="F68" i="1"/>
  <c r="K68" i="1" s="1"/>
  <c r="E68" i="1"/>
  <c r="G68" i="1" s="1"/>
  <c r="F62" i="1"/>
  <c r="K62" i="1" s="1"/>
  <c r="E62" i="1"/>
  <c r="J62" i="1" s="1"/>
  <c r="F56" i="1"/>
  <c r="K56" i="1" s="1"/>
  <c r="E56" i="1"/>
  <c r="G56" i="1" s="1"/>
  <c r="F53" i="1"/>
  <c r="K53" i="1" s="1"/>
  <c r="E53" i="1"/>
  <c r="G53" i="1" s="1"/>
  <c r="F50" i="1"/>
  <c r="K50" i="1" s="1"/>
  <c r="E50" i="1"/>
  <c r="J50" i="1" s="1"/>
  <c r="F47" i="1"/>
  <c r="K47" i="1" s="1"/>
  <c r="E47" i="1"/>
  <c r="J47" i="1" s="1"/>
  <c r="F44" i="1"/>
  <c r="K44" i="1" s="1"/>
  <c r="E44" i="1"/>
  <c r="G44" i="1" s="1"/>
  <c r="F41" i="1"/>
  <c r="K41" i="1" s="1"/>
  <c r="E41" i="1"/>
  <c r="J41" i="1" s="1"/>
  <c r="F38" i="1"/>
  <c r="K38" i="1" s="1"/>
  <c r="E38" i="1"/>
  <c r="G38" i="1" s="1"/>
  <c r="F36" i="1"/>
  <c r="K36" i="1" s="1"/>
  <c r="E36" i="1"/>
  <c r="G36" i="1" s="1"/>
  <c r="F34" i="1"/>
  <c r="K34" i="1" s="1"/>
  <c r="E34" i="1"/>
  <c r="G34" i="1" s="1"/>
  <c r="E32" i="1"/>
  <c r="J32" i="1" s="1"/>
  <c r="G32" i="1" s="1"/>
  <c r="E26" i="1"/>
  <c r="J26" i="1" s="1"/>
  <c r="G26" i="1" s="1"/>
  <c r="E20" i="1"/>
  <c r="J20" i="1" s="1"/>
  <c r="G20" i="1" s="1"/>
  <c r="E17" i="1"/>
  <c r="E14" i="1"/>
  <c r="J14" i="1" s="1"/>
  <c r="G14" i="1" s="1"/>
  <c r="E11" i="1"/>
  <c r="J11" i="1" s="1"/>
  <c r="G11" i="1" s="1"/>
  <c r="E8" i="1"/>
  <c r="J8" i="1" s="1"/>
  <c r="G8" i="1" s="1"/>
  <c r="K5" i="1"/>
  <c r="E5" i="1"/>
  <c r="J5" i="1" s="1"/>
  <c r="G5" i="1" s="1"/>
  <c r="K75" i="1" l="1"/>
  <c r="L7" i="2" s="1" a="1"/>
  <c r="L7" i="2" s="1"/>
  <c r="B16" i="2" s="1"/>
  <c r="I7" i="2" a="1"/>
  <c r="I7" i="2" s="1"/>
  <c r="J75" i="1"/>
  <c r="H7" i="2" a="1"/>
  <c r="H7" i="2" s="1"/>
  <c r="J78" i="1"/>
  <c r="K78" i="1"/>
  <c r="G78" i="1"/>
  <c r="J34" i="1"/>
  <c r="G70" i="1"/>
  <c r="J17" i="1"/>
  <c r="G17" i="1" s="1"/>
  <c r="J44" i="1"/>
  <c r="J68" i="1"/>
  <c r="J76" i="1"/>
  <c r="J38" i="1"/>
  <c r="G47" i="1"/>
  <c r="G71" i="1"/>
  <c r="G74" i="1"/>
  <c r="G79" i="1"/>
  <c r="J56" i="1"/>
  <c r="J77" i="1"/>
  <c r="G73" i="1"/>
  <c r="G83" i="1"/>
  <c r="J53" i="1"/>
  <c r="G62" i="1"/>
  <c r="G75" i="1"/>
  <c r="J7" i="2" s="1" a="1"/>
  <c r="J7" i="2" s="1"/>
  <c r="J36" i="1"/>
  <c r="G50" i="1"/>
  <c r="G72" i="1"/>
  <c r="G81" i="1"/>
  <c r="G41" i="1"/>
  <c r="G69" i="1"/>
  <c r="J95" i="1" l="1"/>
  <c r="K7" i="2" s="1" a="1"/>
  <c r="K7" i="2" s="1"/>
  <c r="G9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<sst xmlns="http://schemas.openxmlformats.org/spreadsheetml/2006/main" count="1552" uniqueCount="308">
  <si>
    <t>Boiler #</t>
  </si>
  <si>
    <t>Manufacturer</t>
  </si>
  <si>
    <t>Model</t>
  </si>
  <si>
    <t>BTU Input</t>
  </si>
  <si>
    <t>Electrical Requirements</t>
  </si>
  <si>
    <t>Patterson-Kelley</t>
  </si>
  <si>
    <t>B-1</t>
  </si>
  <si>
    <t>ST-650</t>
  </si>
  <si>
    <t>ST-800</t>
  </si>
  <si>
    <t>ST-1000</t>
  </si>
  <si>
    <t>ST-1250</t>
  </si>
  <si>
    <t>ST-1500</t>
  </si>
  <si>
    <t>ST-1750</t>
  </si>
  <si>
    <t>ST-2000</t>
  </si>
  <si>
    <t>ST-2500</t>
  </si>
  <si>
    <t>ST-3000</t>
  </si>
  <si>
    <t>ST-3500</t>
  </si>
  <si>
    <t>ST-4000</t>
  </si>
  <si>
    <t>SL-725</t>
  </si>
  <si>
    <t>SL-850</t>
  </si>
  <si>
    <t>SL-1000</t>
  </si>
  <si>
    <t>SL-1500</t>
  </si>
  <si>
    <t>SL-2000</t>
  </si>
  <si>
    <t>SL-2500</t>
  </si>
  <si>
    <t>Boiler Schedule Example</t>
  </si>
  <si>
    <t>208/240v 1PH 60 Hz</t>
  </si>
  <si>
    <t>120V 1PH 60Hz</t>
  </si>
  <si>
    <t>Max BTU Output</t>
  </si>
  <si>
    <t>Min BTU Output</t>
  </si>
  <si>
    <t>Min BTU Input</t>
  </si>
  <si>
    <t>RV opening size</t>
  </si>
  <si>
    <t>208/240v 3PH 60 Hz</t>
  </si>
  <si>
    <t xml:space="preserve"> 440/480v 3PH 60Hz</t>
  </si>
  <si>
    <t>Patterson-Kelley, LLC</t>
  </si>
  <si>
    <t>Efficiency</t>
  </si>
  <si>
    <t>Turndown</t>
  </si>
  <si>
    <t>6:1</t>
  </si>
  <si>
    <t>5:1</t>
  </si>
  <si>
    <t>Turndown Ratio</t>
  </si>
  <si>
    <t>Water capacity</t>
  </si>
  <si>
    <t>Gas pressure range</t>
  </si>
  <si>
    <t>Operating weight</t>
  </si>
  <si>
    <t>Dimensions</t>
  </si>
  <si>
    <t>Boiler type</t>
  </si>
  <si>
    <t>Max boiler pressure</t>
  </si>
  <si>
    <t>Condensing water tube</t>
  </si>
  <si>
    <t>Condensing fire tube</t>
  </si>
  <si>
    <t>&lt;10 Gallons</t>
  </si>
  <si>
    <t>780 lbs</t>
  </si>
  <si>
    <t>800 lbs</t>
  </si>
  <si>
    <t>810 lbs</t>
  </si>
  <si>
    <t>84x36x57</t>
  </si>
  <si>
    <t>Operating current</t>
  </si>
  <si>
    <t>&lt; 5 amps</t>
  </si>
  <si>
    <t>&lt;10 amps</t>
  </si>
  <si>
    <t>Max boiler PSI</t>
  </si>
  <si>
    <t>7:1</t>
  </si>
  <si>
    <t>23.9 Gallons</t>
  </si>
  <si>
    <t>13.2 Gallons</t>
  </si>
  <si>
    <t>1450 lbs</t>
  </si>
  <si>
    <t>36x84x80</t>
  </si>
  <si>
    <t>&lt;15 amps</t>
  </si>
  <si>
    <t>35 Gallons</t>
  </si>
  <si>
    <t>2045 lbs</t>
  </si>
  <si>
    <t>2095 lbs</t>
  </si>
  <si>
    <t>&lt;20 amps</t>
  </si>
  <si>
    <t>1.2 Gallons</t>
  </si>
  <si>
    <t>420 lbs</t>
  </si>
  <si>
    <t>58x38x63</t>
  </si>
  <si>
    <t>&lt;5 amps</t>
  </si>
  <si>
    <t>1.58 Gallons</t>
  </si>
  <si>
    <t>402 lbs</t>
  </si>
  <si>
    <t>440 lbs</t>
  </si>
  <si>
    <t>53x29x60</t>
  </si>
  <si>
    <t>5.9 Gallons</t>
  </si>
  <si>
    <t>60x36x60</t>
  </si>
  <si>
    <t>&lt;6 amps</t>
  </si>
  <si>
    <t>6.6 Gallons</t>
  </si>
  <si>
    <t>735 lbs</t>
  </si>
  <si>
    <t>695 lbs</t>
  </si>
  <si>
    <t>7.3 Gallons</t>
  </si>
  <si>
    <t>1200 lbs</t>
  </si>
  <si>
    <t>36x84x68</t>
  </si>
  <si>
    <t>17 Gallons</t>
  </si>
  <si>
    <t>1500 lbs</t>
  </si>
  <si>
    <t>19 Gallons</t>
  </si>
  <si>
    <t>1550 lbs</t>
  </si>
  <si>
    <t>1600 lbs</t>
  </si>
  <si>
    <t>36x84x87</t>
  </si>
  <si>
    <t>24.5 Gallons</t>
  </si>
  <si>
    <t>1900 lbs</t>
  </si>
  <si>
    <t>CM-300 NG</t>
  </si>
  <si>
    <t>CM-300 LP</t>
  </si>
  <si>
    <t>3.5-14" W.C.</t>
  </si>
  <si>
    <t>7-14" W.C.</t>
  </si>
  <si>
    <t>CM-399 NG</t>
  </si>
  <si>
    <t>CM-399 LP</t>
  </si>
  <si>
    <t>CM-500 NG</t>
  </si>
  <si>
    <t>CM-500 LP</t>
  </si>
  <si>
    <t>C-750 Dual Fuel</t>
  </si>
  <si>
    <t>C-750 NG</t>
  </si>
  <si>
    <t>C-750 LP</t>
  </si>
  <si>
    <t>C-900 Dual Fuel</t>
  </si>
  <si>
    <t>C-900 NG</t>
  </si>
  <si>
    <t>C-900 LP</t>
  </si>
  <si>
    <t>C-1050 Dual Fuel</t>
  </si>
  <si>
    <t>C-1050 NG</t>
  </si>
  <si>
    <t>C-1050 LP</t>
  </si>
  <si>
    <t>C-1500H Dual Fuel</t>
  </si>
  <si>
    <t>C-1500H NG</t>
  </si>
  <si>
    <t>C-1500H LP</t>
  </si>
  <si>
    <t>1300 lbs</t>
  </si>
  <si>
    <t>C-2000H Dual Fuel</t>
  </si>
  <si>
    <t>C-2000H NG</t>
  </si>
  <si>
    <t>C-2000H LP</t>
  </si>
  <si>
    <t>C-2500 Dual Fuel</t>
  </si>
  <si>
    <t>C-2500 NG</t>
  </si>
  <si>
    <t>C-2500 LP</t>
  </si>
  <si>
    <t>1650 lbs</t>
  </si>
  <si>
    <t>C-3000 Dual Fuel 208-240v</t>
  </si>
  <si>
    <t>C-3000 NG 208-240v</t>
  </si>
  <si>
    <t>C-3000 LP 208-240v</t>
  </si>
  <si>
    <t>C-3000 Dual Fuel 440-480v</t>
  </si>
  <si>
    <t>C-3000 NG 440-480v</t>
  </si>
  <si>
    <t>C-3000 LP 440-480v</t>
  </si>
  <si>
    <t>1700 lbs</t>
  </si>
  <si>
    <t>440/480v 3PH 60Hz</t>
  </si>
  <si>
    <t>C-4000 Dual Fuel 208-240v</t>
  </si>
  <si>
    <t>C-4000 NG 208-240v</t>
  </si>
  <si>
    <t>C-4000 LP 208-240v</t>
  </si>
  <si>
    <t>C-4000 Dual Fuel 440-480v</t>
  </si>
  <si>
    <t>C-4000 NG 440-480v</t>
  </si>
  <si>
    <t>C-4000 LP 440-480v</t>
  </si>
  <si>
    <t>2000 lbs</t>
  </si>
  <si>
    <t>SC-650 Dual Fuel</t>
  </si>
  <si>
    <t>SC-650 NG</t>
  </si>
  <si>
    <t>SC-650 LP</t>
  </si>
  <si>
    <t>830 lbs</t>
  </si>
  <si>
    <t>SC-750 Dual Fuel</t>
  </si>
  <si>
    <t>SC-750 NG</t>
  </si>
  <si>
    <t>SC-750 LP</t>
  </si>
  <si>
    <t>850 lbs</t>
  </si>
  <si>
    <t>SC-850 Dual Fuel</t>
  </si>
  <si>
    <t>SC-850 NG</t>
  </si>
  <si>
    <t>SC-850 LP</t>
  </si>
  <si>
    <t>SC-1000 Dual Fuel</t>
  </si>
  <si>
    <t>SC-1000 NG</t>
  </si>
  <si>
    <t>SC-1000 LP</t>
  </si>
  <si>
    <t>SC-1500 Dual Fuel</t>
  </si>
  <si>
    <t>SC-1500 NG</t>
  </si>
  <si>
    <t>SC-1500 LP</t>
  </si>
  <si>
    <t>SC-2000 Dual Fuel</t>
  </si>
  <si>
    <t>SC-2000 NG</t>
  </si>
  <si>
    <t>SC-2000 LP</t>
  </si>
  <si>
    <t>2145 lbs</t>
  </si>
  <si>
    <t>SC-3000 Dual Fuel 208-240v</t>
  </si>
  <si>
    <t>SC-3000 NG 208-240v</t>
  </si>
  <si>
    <t>SC-3000 LP 208-240v</t>
  </si>
  <si>
    <t>SC-3000 Dual Fuel 440-480v</t>
  </si>
  <si>
    <t>SC-3000 NG 440-480v</t>
  </si>
  <si>
    <t>SC-3000 LP 440-480v</t>
  </si>
  <si>
    <t>SC-4000 Dual Fuel 208-240v</t>
  </si>
  <si>
    <t>SC-4000 NG 208-240v</t>
  </si>
  <si>
    <t>SC-4000 LP 208-240v</t>
  </si>
  <si>
    <t>SC-4000 Dual Fuel 440-480v</t>
  </si>
  <si>
    <t>SC-4000 NG 440-480v</t>
  </si>
  <si>
    <t>SC-4000 LP 440-480v</t>
  </si>
  <si>
    <t>2195 lbs</t>
  </si>
  <si>
    <t>11  Gallons</t>
  </si>
  <si>
    <t>12.9 Gallons</t>
  </si>
  <si>
    <t>16.2 Gallons</t>
  </si>
  <si>
    <t>1112 lbs</t>
  </si>
  <si>
    <t>1208 lbs</t>
  </si>
  <si>
    <t>1305 lbs</t>
  </si>
  <si>
    <t>72x38x60</t>
  </si>
  <si>
    <t>20 amps</t>
  </si>
  <si>
    <t>27 Gallons</t>
  </si>
  <si>
    <t>2329 lbs</t>
  </si>
  <si>
    <t>2772 lbs</t>
  </si>
  <si>
    <t>79x48x75-5/8</t>
  </si>
  <si>
    <t>95x48x75-5/8</t>
  </si>
  <si>
    <t>10 amps</t>
  </si>
  <si>
    <t>3700 lbs</t>
  </si>
  <si>
    <t>110x48x80</t>
  </si>
  <si>
    <t>ST-5000 208-240v</t>
  </si>
  <si>
    <t>ST-5000 440-480v</t>
  </si>
  <si>
    <t>ST-6000 208-240v</t>
  </si>
  <si>
    <t>ST-6000 440-480v</t>
  </si>
  <si>
    <t>60 Gallons</t>
  </si>
  <si>
    <t>25 amps</t>
  </si>
  <si>
    <t>15 amps</t>
  </si>
  <si>
    <t>16.5 Gallons</t>
  </si>
  <si>
    <t>76.8 Gallons</t>
  </si>
  <si>
    <t>669 lbs</t>
  </si>
  <si>
    <t>2150 lbs</t>
  </si>
  <si>
    <t>58x34x56</t>
  </si>
  <si>
    <t>60x32x80</t>
  </si>
  <si>
    <t>117 Gallons</t>
  </si>
  <si>
    <t>149 Gallons</t>
  </si>
  <si>
    <t>SL-3000 208-240v</t>
  </si>
  <si>
    <t>SL-3000 440-480v</t>
  </si>
  <si>
    <t>3000 lbs</t>
  </si>
  <si>
    <t>3470 lbs</t>
  </si>
  <si>
    <t>77.3x35x80</t>
  </si>
  <si>
    <t>80x35x80</t>
  </si>
  <si>
    <t>Fuel</t>
  </si>
  <si>
    <t>NG or LP</t>
  </si>
  <si>
    <t>NG</t>
  </si>
  <si>
    <t>LP</t>
  </si>
  <si>
    <t>Boiler Schedule</t>
  </si>
  <si>
    <t>Electrical Data</t>
  </si>
  <si>
    <t>Water Data</t>
  </si>
  <si>
    <t>12/</t>
  </si>
  <si>
    <t>6/28</t>
  </si>
  <si>
    <t>7/37</t>
  </si>
  <si>
    <t>9/46</t>
  </si>
  <si>
    <t>14/75</t>
  </si>
  <si>
    <t>17/90</t>
  </si>
  <si>
    <t>20/110</t>
  </si>
  <si>
    <t>Min/Max water flow GPM</t>
  </si>
  <si>
    <t>28/141</t>
  </si>
  <si>
    <t>38/188</t>
  </si>
  <si>
    <t>47/238</t>
  </si>
  <si>
    <t>57/285</t>
  </si>
  <si>
    <t>76/380</t>
  </si>
  <si>
    <t>25/62</t>
  </si>
  <si>
    <t>25/72</t>
  </si>
  <si>
    <t>30/82</t>
  </si>
  <si>
    <t>30/92</t>
  </si>
  <si>
    <t>46/145</t>
  </si>
  <si>
    <t>46/146</t>
  </si>
  <si>
    <t>62/192</t>
  </si>
  <si>
    <t>62/194</t>
  </si>
  <si>
    <t>93/285</t>
  </si>
  <si>
    <t>125/384</t>
  </si>
  <si>
    <t>10/96</t>
  </si>
  <si>
    <t>20/144</t>
  </si>
  <si>
    <t>20/192</t>
  </si>
  <si>
    <t>25/240</t>
  </si>
  <si>
    <t>25/288</t>
  </si>
  <si>
    <t>20/288</t>
  </si>
  <si>
    <t>38/121</t>
  </si>
  <si>
    <t>54/170</t>
  </si>
  <si>
    <t>69.3/242.5</t>
  </si>
  <si>
    <t>83/291</t>
  </si>
  <si>
    <t>97/339.5</t>
  </si>
  <si>
    <t>110.9/388</t>
  </si>
  <si>
    <t>161.7/485</t>
  </si>
  <si>
    <t>194/582</t>
  </si>
  <si>
    <t>Min/Max flow GPM</t>
  </si>
  <si>
    <t>Burner data</t>
  </si>
  <si>
    <t>Boiler Data</t>
  </si>
  <si>
    <t>Notes</t>
  </si>
  <si>
    <t>1"</t>
  </si>
  <si>
    <t>1.25"</t>
  </si>
  <si>
    <t>3/4"</t>
  </si>
  <si>
    <t>1.2:1</t>
  </si>
  <si>
    <t>6.2 Gallons</t>
  </si>
  <si>
    <t>54x32x52</t>
  </si>
  <si>
    <t>Non Condensing boiler</t>
  </si>
  <si>
    <t>985 lbs</t>
  </si>
  <si>
    <t>54x32x68</t>
  </si>
  <si>
    <t>986 lbs</t>
  </si>
  <si>
    <t>54x32x69</t>
  </si>
  <si>
    <t>N-750 MFD NG</t>
  </si>
  <si>
    <t>N-750 MFD LP</t>
  </si>
  <si>
    <t>N-1000 MFD NG</t>
  </si>
  <si>
    <t>N-1000 MFD LP</t>
  </si>
  <si>
    <t>N-1500 MFD NG</t>
  </si>
  <si>
    <t>N-1500 MFD LP</t>
  </si>
  <si>
    <t>N-2000 MFD NG</t>
  </si>
  <si>
    <t>N-2000 MFD LP</t>
  </si>
  <si>
    <t>N-2500 MFD NG</t>
  </si>
  <si>
    <t>N-3000 MFD NG</t>
  </si>
  <si>
    <t>54x32x70</t>
  </si>
  <si>
    <t>12.6 Gallons</t>
  </si>
  <si>
    <t>1185 lbs</t>
  </si>
  <si>
    <t>1187 lbs</t>
  </si>
  <si>
    <t>4-14" W.C.</t>
  </si>
  <si>
    <t>165/325</t>
  </si>
  <si>
    <t>165/270</t>
  </si>
  <si>
    <t>60/120</t>
  </si>
  <si>
    <t>80/150</t>
  </si>
  <si>
    <t>90/150</t>
  </si>
  <si>
    <t>120/180</t>
  </si>
  <si>
    <t>-----------------------------------</t>
  </si>
  <si>
    <t>1. NURO controller required</t>
  </si>
  <si>
    <t>Location</t>
  </si>
  <si>
    <t>3. Venting system must be engineered to manufacturers pressure specifications</t>
  </si>
  <si>
    <t>4. Gas line must be sized for less than a 2" W.C. pressure drop</t>
  </si>
  <si>
    <t>5. Water quality to be maintained to manufacturers specifications</t>
  </si>
  <si>
    <t>6. Mechanical Turndown required</t>
  </si>
  <si>
    <t>2. Boiler must control pump and modulate based on firing rate</t>
  </si>
  <si>
    <t>7. Cascaded boilers must have a designated fail safe program if communication with master is lost</t>
  </si>
  <si>
    <t>10. Boiler must be BMS capable</t>
  </si>
  <si>
    <t>2. Right click on row 8 and choose "Insert Copied Cells"</t>
  </si>
  <si>
    <t>Changing the boiler:</t>
  </si>
  <si>
    <t>1. Click on the blue cell below "Model" a drop down menu will appear and you can select which PK boiler you need</t>
  </si>
  <si>
    <t>Multiple boilers:</t>
  </si>
  <si>
    <t>1. If more than one row is required, copy the entire row 7 by right clicking on 7 and then copy</t>
  </si>
  <si>
    <t>N-750VX</t>
  </si>
  <si>
    <t>N-1000VX</t>
  </si>
  <si>
    <t>N-1500VX</t>
  </si>
  <si>
    <t>N-2000VX</t>
  </si>
  <si>
    <t>ST-8000 208-240v</t>
  </si>
  <si>
    <t>ST-8000 440-480v</t>
  </si>
  <si>
    <t>3800 lbs</t>
  </si>
  <si>
    <t>218/764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</si>
</sst>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9C0006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2" fillId="0" borderId="0" xfId="1" applyFill="1"/>
    <xf numFmtId="49" fontId="0" fillId="0" borderId="0" xfId="0" applyNumberFormat="1"/>
    <xf numFmtId="49" fontId="2" fillId="0" borderId="0" xfId="1" applyNumberFormat="1" applyFill="1"/>
    <xf numFmtId="0" fontId="3" fillId="0" borderId="0" xfId="0" applyFont="1" applyAlignment="1">
      <alignment horizontal="center"/>
    </xf>
    <xf numFmtId="0" fontId="3" fillId="0" borderId="0" xfId="0" applyFont="1"/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164" fontId="3" fillId="0" borderId="0" xfId="0" applyNumberFormat="1" applyFont="1"/>
    <xf numFmtId="1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4" fillId="0" borderId="0" xfId="1" applyFont="1" applyFill="1"/>
    <xf numFmtId="0" fontId="3" fillId="0" borderId="0" xfId="0" quotePrefix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3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12E73-7C7F-47DF-B421-C86F2FCADB13}">
  <dimension ref="A1:X16"/>
  <sheetViews>
    <sheetView showGridLines="0" tabSelected="1" zoomScale="85" zoomScaleNormal="85" workbookViewId="0">
      <selection activeCell="D7" sqref="D7"/>
    </sheetView>
  </sheetViews>
  <sheetFormatPr defaultColWidth="24.7109375" defaultRowHeight="30.75" customHeight="1" x14ac:dyDescent="0.2"/>
  <cols>
    <col min="1" max="1" width="24.7109375" style="14"/>
    <col min="2" max="2" width="19" style="14" customWidth="1"/>
    <col min="3" max="3" width="24.7109375" style="14"/>
    <col min="4" max="4" width="18.28515625" style="14" bestFit="1" customWidth="1"/>
    <col min="5" max="5" width="23.5703125" style="14" bestFit="1" customWidth="1"/>
    <col min="6" max="6" width="19.85546875" style="15" bestFit="1" customWidth="1"/>
    <col min="7" max="7" width="16.28515625" style="14" customWidth="1"/>
    <col min="8" max="8" width="14" style="14" bestFit="1" customWidth="1"/>
    <col min="9" max="9" width="12.28515625" style="14" bestFit="1" customWidth="1"/>
    <col min="10" max="10" width="13.7109375" style="14" bestFit="1" customWidth="1"/>
    <col min="11" max="11" width="8.5703125" style="14" bestFit="1" customWidth="1"/>
    <col min="12" max="12" width="13.5703125" style="14" bestFit="1" customWidth="1"/>
    <col min="13" max="13" width="16" style="14" bestFit="1" customWidth="1"/>
    <col min="14" max="14" width="7.7109375" style="14" bestFit="1" customWidth="1"/>
    <col min="15" max="15" width="20.140625" style="14" bestFit="1" customWidth="1"/>
    <col min="16" max="16" width="15.28515625" style="14" bestFit="1" customWidth="1"/>
    <col min="17" max="17" width="13.42578125" style="14" bestFit="1" customWidth="1"/>
    <col min="18" max="18" width="12.28515625" style="14" bestFit="1" customWidth="1"/>
    <col min="19" max="19" width="12.7109375" style="14" bestFit="1" customWidth="1"/>
    <col min="20" max="20" width="16.5703125" style="15" bestFit="1" customWidth="1"/>
    <col min="21" max="21" width="14.85546875" style="14" bestFit="1" customWidth="1"/>
    <col min="22" max="22" width="10.28515625" style="14" bestFit="1" customWidth="1"/>
    <col min="23" max="24" width="24.7109375" style="15"/>
    <col min="25" max="16384" width="24.7109375" style="14"/>
  </cols>
  <sheetData>
    <row r="1" spans="1:22" ht="30.75" customHeight="1" x14ac:dyDescent="0.2">
      <c r="A1" s="14" t="s">
        <v>298</v>
      </c>
      <c r="E1" s="14" t="s">
        <v>296</v>
      </c>
      <c r="T1" s="14"/>
    </row>
    <row r="2" spans="1:22" ht="30.75" customHeight="1" x14ac:dyDescent="0.2">
      <c r="A2" s="25" t="s">
        <v>299</v>
      </c>
      <c r="E2" s="25" t="s">
        <v>297</v>
      </c>
      <c r="T2" s="14"/>
    </row>
    <row r="3" spans="1:22" ht="30.75" customHeight="1" thickBot="1" x14ac:dyDescent="0.25">
      <c r="A3" s="25" t="s">
        <v>295</v>
      </c>
      <c r="T3" s="14"/>
    </row>
    <row r="4" spans="1:22" ht="78.75" customHeight="1" thickBot="1" x14ac:dyDescent="0.25">
      <c r="B4" s="40" t="s">
        <v>209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2"/>
    </row>
    <row r="5" spans="1:22" ht="30.75" customHeight="1" thickBot="1" x14ac:dyDescent="0.25">
      <c r="B5" s="37"/>
      <c r="C5" s="39"/>
      <c r="D5" s="39"/>
      <c r="E5" s="39"/>
      <c r="F5" s="38"/>
      <c r="G5" s="37" t="s">
        <v>250</v>
      </c>
      <c r="H5" s="39"/>
      <c r="I5" s="39"/>
      <c r="J5" s="39"/>
      <c r="K5" s="39"/>
      <c r="L5" s="39"/>
      <c r="M5" s="39"/>
      <c r="N5" s="38"/>
      <c r="O5" s="37" t="s">
        <v>210</v>
      </c>
      <c r="P5" s="38"/>
      <c r="Q5" s="37" t="s">
        <v>211</v>
      </c>
      <c r="R5" s="39"/>
      <c r="S5" s="39"/>
      <c r="T5" s="38"/>
      <c r="U5" s="37" t="s">
        <v>251</v>
      </c>
      <c r="V5" s="38"/>
    </row>
    <row r="6" spans="1:22" s="17" customFormat="1" ht="30.75" customHeight="1" x14ac:dyDescent="0.25">
      <c r="B6" s="16" t="s">
        <v>0</v>
      </c>
      <c r="C6" s="16" t="s">
        <v>287</v>
      </c>
      <c r="D6" s="16" t="s">
        <v>1</v>
      </c>
      <c r="E6" s="16" t="s">
        <v>2</v>
      </c>
      <c r="F6" s="16" t="s">
        <v>43</v>
      </c>
      <c r="G6" s="16" t="s">
        <v>3</v>
      </c>
      <c r="H6" s="16" t="s">
        <v>27</v>
      </c>
      <c r="I6" s="16" t="s">
        <v>29</v>
      </c>
      <c r="J6" s="16" t="s">
        <v>28</v>
      </c>
      <c r="K6" s="16" t="s">
        <v>34</v>
      </c>
      <c r="L6" s="16" t="s">
        <v>38</v>
      </c>
      <c r="M6" s="16" t="s">
        <v>40</v>
      </c>
      <c r="N6" s="16" t="s">
        <v>205</v>
      </c>
      <c r="O6" s="16" t="s">
        <v>4</v>
      </c>
      <c r="P6" s="16" t="s">
        <v>52</v>
      </c>
      <c r="Q6" s="16" t="s">
        <v>30</v>
      </c>
      <c r="R6" s="16" t="s">
        <v>55</v>
      </c>
      <c r="S6" s="16" t="s">
        <v>39</v>
      </c>
      <c r="T6" s="17" t="s">
        <v>249</v>
      </c>
      <c r="U6" s="16" t="s">
        <v>41</v>
      </c>
      <c r="V6" s="16" t="s">
        <v>42</v>
      </c>
    </row>
    <row r="7" spans="1:22" ht="44.25" customHeight="1" x14ac:dyDescent="0.2">
      <c r="B7" s="18"/>
      <c r="C7" s="18"/>
      <c r="D7" s="18" t="s">
        <v>33</v>
      </c>
      <c r="E7" s="19" t="s">
        <v>136</v>
      </c>
      <c r="F7" s="20" t="str" cm="1">
        <f t="array" ref="F7">_xlfn.XLOOKUP(E7,Data!$C$5:$C$108,Data!P5:P108,None,0,1)</f>
        <v>Condensing water tube</v>
      </c>
      <c r="G7" s="20" cm="1">
        <f t="array" ref="G7">_xlfn.XLOOKUP(E7,Data!$C$5:$C$108,Data!$D$5:$D$108,None,0,1)</f>
        <v>650000</v>
      </c>
      <c r="H7" s="20" cm="1">
        <f t="array" ref="H7">_xlfn.XLOOKUP(E7,Data!$C$5:$C$108,Data!$E$5:$E$108,None,0,1)</f>
        <v>611650</v>
      </c>
      <c r="I7" s="20" cm="1">
        <f t="array" ref="I7">_xlfn.XLOOKUP(E7,Data!$C$5:$C$108,Data!$F$5:$F$108,None,0,1)</f>
        <v>125000</v>
      </c>
      <c r="J7" s="20" cm="1">
        <f t="array" ref="J7">_xlfn.XLOOKUP(E7,Data!$C$5:$C$108,Data!$G$5:$G$108,None,0,1)</f>
        <v>117625</v>
      </c>
      <c r="K7" s="21" cm="1">
        <f t="array" ref="K7">_xlfn.XLOOKUP(E7,Data!$C$5:$C$108,Data!$J$5:$J$108,None,0,1)/100</f>
        <v>0.94099999999999995</v>
      </c>
      <c r="L7" s="18" t="str" cm="1">
        <f t="array" ref="L7">_xlfn.XLOOKUP(E7,Data!$C$5:$C$108,Data!$K$5:$K$108,None,0,1)</f>
        <v>5.2:1</v>
      </c>
      <c r="M7" s="18" t="str" cm="1">
        <f t="array" ref="M7">_xlfn.XLOOKUP(E7,Data!$C$5:$C$108,Data!$M$5:$M$108,None,0,1)</f>
        <v>7-14" W.C.</v>
      </c>
      <c r="N7" s="18" t="str" cm="1">
        <f t="array" ref="N7">_xlfn.XLOOKUP(E7,Data!$C$5:$C$108,Data!$S$5:$S$108,None,0,1)</f>
        <v>LP</v>
      </c>
      <c r="O7" s="18" t="str" cm="1">
        <f t="array" ref="O7">_xlfn.XLOOKUP(E7,Data!$C$5:$C$108,Data!$H$5:$H$108,None,0,1)</f>
        <v>120V 1PH 60Hz</v>
      </c>
      <c r="P7" s="18" t="str" cm="1">
        <f t="array" ref="P7">_xlfn.XLOOKUP(E7,Data!$C$5:$C$108,Data!$R$5:$R$108,None,0,1)</f>
        <v>&lt; 5 amps</v>
      </c>
      <c r="Q7" s="18" t="str" cm="1">
        <f t="array" ref="Q7">_xlfn.XLOOKUP(E7,Data!$C$5:$C$108,Data!$I$5:$I$108,None,0,1)</f>
        <v>1"</v>
      </c>
      <c r="R7" s="18" cm="1">
        <f t="array" ref="R7">_xlfn.XLOOKUP(E7,Data!$C$5:$C$108,Data!$Q$5:$Q$108,None,0,1)</f>
        <v>160</v>
      </c>
      <c r="S7" s="18" t="str" cm="1">
        <f t="array" ref="S7">_xlfn.XLOOKUP(E7,Data!$C$5:$C$108,Data!$L$5:$L$108,None,0,1)</f>
        <v>&lt;10 Gallons</v>
      </c>
      <c r="T7" s="18" t="str" cm="1">
        <f t="array" ref="T7">_xlfn.XLOOKUP(E7,Data!$C$5:$C$108,Data!$T$5:$T$108,None,0,1)</f>
        <v>25/62</v>
      </c>
      <c r="U7" s="18" t="str" cm="1">
        <f t="array" ref="U7">_xlfn.XLOOKUP(E7,Data!$C$5:$C$108,Data!$N$5:$N$108,None,0,1)</f>
        <v>780 lbs</v>
      </c>
      <c r="V7" s="18" t="str" cm="1">
        <f t="array" ref="V7">_xlfn.XLOOKUP(E7,Data!$C$5:$C$108,Data!$O$5:$O$108,None,0,1)</f>
        <v>84x36x57</v>
      </c>
    </row>
    <row r="8" spans="1:22" ht="30.75" customHeight="1" x14ac:dyDescent="0.2">
      <c r="B8" s="34" t="s">
        <v>252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6"/>
    </row>
    <row r="9" spans="1:22" ht="30.75" customHeight="1" x14ac:dyDescent="0.2">
      <c r="B9" s="22" t="s">
        <v>286</v>
      </c>
      <c r="C9" s="23"/>
      <c r="D9" s="23"/>
      <c r="E9" s="23"/>
      <c r="F9" s="24"/>
      <c r="G9" s="23" t="str">
        <f>"9. Minimum efficiency of "&amp;(K7*100)&amp;"%"</f>
        <v>9. Minimum efficiency of 94.1%</v>
      </c>
      <c r="H9" s="23"/>
      <c r="I9" s="23"/>
      <c r="J9" s="23"/>
      <c r="K9" s="23"/>
      <c r="L9" s="23"/>
      <c r="M9" s="23"/>
      <c r="N9" s="25"/>
      <c r="O9" s="25"/>
      <c r="P9" s="23"/>
      <c r="Q9" s="23"/>
      <c r="R9" s="23"/>
      <c r="S9" s="23"/>
      <c r="T9" s="24"/>
      <c r="U9" s="23"/>
      <c r="V9" s="26"/>
    </row>
    <row r="10" spans="1:22" ht="30.75" customHeight="1" x14ac:dyDescent="0.2">
      <c r="B10" s="27" t="s">
        <v>292</v>
      </c>
      <c r="C10" s="25"/>
      <c r="D10" s="25"/>
      <c r="E10" s="25"/>
      <c r="F10" s="28"/>
      <c r="G10" s="25" t="s">
        <v>294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8"/>
      <c r="U10" s="25"/>
      <c r="V10" s="29"/>
    </row>
    <row r="11" spans="1:22" ht="30.75" customHeight="1" x14ac:dyDescent="0.2">
      <c r="B11" s="27" t="s">
        <v>288</v>
      </c>
      <c r="C11" s="25"/>
      <c r="D11" s="25"/>
      <c r="E11" s="25"/>
      <c r="F11" s="28"/>
      <c r="G11" s="25" t="str">
        <f>"11. Gas inlet pressure range of "&amp;(M7)&amp;""</f>
        <v>11. Gas inlet pressure range of 7-14" W.C.</v>
      </c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8"/>
      <c r="U11" s="25"/>
      <c r="V11" s="29"/>
    </row>
    <row r="12" spans="1:22" ht="30.75" customHeight="1" x14ac:dyDescent="0.2">
      <c r="B12" s="27" t="s">
        <v>289</v>
      </c>
      <c r="C12" s="25"/>
      <c r="D12" s="25"/>
      <c r="E12" s="25"/>
      <c r="F12" s="28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8"/>
      <c r="U12" s="25"/>
      <c r="V12" s="29"/>
    </row>
    <row r="13" spans="1:22" ht="30.75" customHeight="1" x14ac:dyDescent="0.2">
      <c r="B13" s="27" t="s">
        <v>290</v>
      </c>
      <c r="C13" s="25"/>
      <c r="D13" s="25"/>
      <c r="E13" s="25"/>
      <c r="F13" s="28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8"/>
      <c r="U13" s="25"/>
      <c r="V13" s="29"/>
    </row>
    <row r="14" spans="1:22" ht="30.75" customHeight="1" x14ac:dyDescent="0.2">
      <c r="B14" s="27" t="s">
        <v>291</v>
      </c>
      <c r="C14" s="25"/>
      <c r="D14" s="25"/>
      <c r="E14" s="25"/>
      <c r="F14" s="28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8"/>
      <c r="U14" s="25"/>
      <c r="V14" s="29"/>
    </row>
    <row r="15" spans="1:22" ht="30.75" customHeight="1" x14ac:dyDescent="0.2">
      <c r="B15" s="27" t="s">
        <v>293</v>
      </c>
      <c r="C15" s="25"/>
      <c r="D15" s="25"/>
      <c r="E15" s="25"/>
      <c r="F15" s="28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8"/>
      <c r="U15" s="25"/>
      <c r="V15" s="29"/>
    </row>
    <row r="16" spans="1:22" ht="30.75" customHeight="1" x14ac:dyDescent="0.2">
      <c r="B16" s="30" t="str">
        <f>"8. Minimum turndown of "&amp;L7&amp;""</f>
        <v>8. Minimum turndown of 5.2:1</v>
      </c>
      <c r="C16" s="31"/>
      <c r="D16" s="31"/>
      <c r="E16" s="31"/>
      <c r="F16" s="32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2"/>
      <c r="U16" s="31"/>
      <c r="V16" s="33"/>
    </row>
  </sheetData>
  <sheetProtection sheet="1" objects="1" scenarios="1" insertRows="0"/>
  <protectedRanges>
    <protectedRange sqref="B7:C7" name="Range1"/>
  </protectedRanges>
  <mergeCells count="7">
    <mergeCell ref="B8:V8"/>
    <mergeCell ref="O5:P5"/>
    <mergeCell ref="Q5:T5"/>
    <mergeCell ref="B5:F5"/>
    <mergeCell ref="B4:V4"/>
    <mergeCell ref="U5:V5"/>
    <mergeCell ref="G5:N5"/>
  </mergeCells>
  <phoneticPr fontId="1" type="noConversion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4DB7F7-F3C8-43E8-9374-26B1EF4CBF31}">
          <x14:formula1>
            <xm:f>Data!$C$5:$C$113</xm:f>
          </x14:formula1>
          <xm:sqref>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6"/>
  <sheetViews>
    <sheetView topLeftCell="D1" zoomScale="85" zoomScaleNormal="85" workbookViewId="0">
      <pane ySplit="2" topLeftCell="A73" activePane="bottomLeft" state="frozen"/>
      <selection pane="bottomLeft" activeCell="H87" sqref="H87"/>
    </sheetView>
  </sheetViews>
  <sheetFormatPr defaultRowHeight="21" x14ac:dyDescent="0.35"/>
  <cols>
    <col min="1" max="1" width="22.7109375" customWidth="1"/>
    <col min="2" max="2" width="22.7109375" style="1" customWidth="1"/>
    <col min="3" max="3" width="28.28515625" style="6" customWidth="1"/>
    <col min="4" max="7" width="22.7109375" style="6" customWidth="1"/>
    <col min="8" max="8" width="45.85546875" style="6" bestFit="1" customWidth="1"/>
    <col min="9" max="9" width="16.7109375" style="5" bestFit="1" customWidth="1"/>
    <col min="10" max="10" width="10.5703125" style="6" bestFit="1" customWidth="1"/>
    <col min="11" max="11" width="20" style="6" bestFit="1" customWidth="1"/>
    <col min="12" max="12" width="15.42578125" style="6" bestFit="1" customWidth="1"/>
    <col min="13" max="13" width="20" style="6" bestFit="1" customWidth="1"/>
    <col min="14" max="14" width="17.42578125" style="6" bestFit="1" customWidth="1"/>
    <col min="15" max="15" width="14.85546875" style="6" bestFit="1" customWidth="1"/>
    <col min="16" max="16" width="11.140625" style="6" bestFit="1" customWidth="1"/>
    <col min="17" max="17" width="8.28515625" style="6" customWidth="1"/>
    <col min="18" max="18" width="18.140625" style="6" bestFit="1" customWidth="1"/>
    <col min="19" max="19" width="9.7109375" bestFit="1" customWidth="1"/>
    <col min="20" max="20" width="24.28515625" bestFit="1" customWidth="1"/>
  </cols>
  <sheetData>
    <row r="1" spans="1:20" ht="15" x14ac:dyDescent="0.25">
      <c r="A1" s="43" t="s">
        <v>24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20" x14ac:dyDescent="0.35">
      <c r="A2" s="1" t="s">
        <v>0</v>
      </c>
      <c r="B2" s="1" t="s">
        <v>1</v>
      </c>
      <c r="C2" s="5" t="s">
        <v>2</v>
      </c>
      <c r="D2" s="5" t="s">
        <v>3</v>
      </c>
      <c r="E2" s="5" t="s">
        <v>27</v>
      </c>
      <c r="F2" s="5" t="s">
        <v>29</v>
      </c>
      <c r="G2" s="5" t="s">
        <v>28</v>
      </c>
      <c r="H2" s="5" t="s">
        <v>4</v>
      </c>
      <c r="I2" s="5" t="s">
        <v>30</v>
      </c>
      <c r="J2" s="5" t="s">
        <v>34</v>
      </c>
      <c r="K2" s="5" t="s">
        <v>35</v>
      </c>
      <c r="L2" s="6" t="s">
        <v>39</v>
      </c>
      <c r="M2" s="6" t="s">
        <v>40</v>
      </c>
      <c r="N2" s="6" t="s">
        <v>41</v>
      </c>
      <c r="O2" s="6" t="s">
        <v>42</v>
      </c>
      <c r="P2" s="6" t="s">
        <v>43</v>
      </c>
      <c r="Q2" s="6" t="s">
        <v>44</v>
      </c>
      <c r="R2" s="6" t="s">
        <v>52</v>
      </c>
      <c r="S2" t="s">
        <v>205</v>
      </c>
      <c r="T2" t="s">
        <v>219</v>
      </c>
    </row>
    <row r="3" spans="1:20" x14ac:dyDescent="0.35">
      <c r="A3" s="1" t="s">
        <v>6</v>
      </c>
      <c r="B3" s="1" t="s">
        <v>5</v>
      </c>
      <c r="C3" s="5" t="s">
        <v>134</v>
      </c>
      <c r="D3" s="7">
        <v>650000</v>
      </c>
      <c r="E3" s="8">
        <f>D3*0.941</f>
        <v>611650</v>
      </c>
      <c r="F3" s="8">
        <v>125000</v>
      </c>
      <c r="G3" s="8">
        <f>F3*(J3/100)</f>
        <v>117625</v>
      </c>
      <c r="H3" s="5" t="s">
        <v>26</v>
      </c>
      <c r="I3" s="5" t="s">
        <v>253</v>
      </c>
      <c r="J3" s="9">
        <f>(E3/D3)*100</f>
        <v>94.1</v>
      </c>
      <c r="K3" s="10" t="str">
        <f>D3/F3 &amp; ":"&amp;"1"</f>
        <v>5.2:1</v>
      </c>
      <c r="L3" s="6" t="s">
        <v>47</v>
      </c>
      <c r="M3" s="6" t="s">
        <v>93</v>
      </c>
      <c r="N3" s="6" t="s">
        <v>137</v>
      </c>
      <c r="O3" s="6" t="s">
        <v>51</v>
      </c>
      <c r="P3" s="6" t="s">
        <v>45</v>
      </c>
      <c r="Q3" s="6">
        <v>160</v>
      </c>
      <c r="R3" s="6" t="s">
        <v>53</v>
      </c>
      <c r="S3" t="s">
        <v>206</v>
      </c>
      <c r="T3" t="s">
        <v>225</v>
      </c>
    </row>
    <row r="4" spans="1:20" x14ac:dyDescent="0.35">
      <c r="A4" s="1" t="s">
        <v>6</v>
      </c>
      <c r="B4" s="1" t="s">
        <v>5</v>
      </c>
      <c r="C4" s="5" t="s">
        <v>135</v>
      </c>
      <c r="D4" s="7">
        <v>650000</v>
      </c>
      <c r="E4" s="8">
        <f>D4*0.941</f>
        <v>611650</v>
      </c>
      <c r="F4" s="8">
        <v>125000</v>
      </c>
      <c r="G4" s="8">
        <f>F4*(J4/100)</f>
        <v>117625</v>
      </c>
      <c r="H4" s="5" t="s">
        <v>26</v>
      </c>
      <c r="I4" s="5" t="s">
        <v>253</v>
      </c>
      <c r="J4" s="9">
        <f>(E4/D4)*100</f>
        <v>94.1</v>
      </c>
      <c r="K4" s="10" t="str">
        <f>D4/F4 &amp; ":"&amp;"1"</f>
        <v>5.2:1</v>
      </c>
      <c r="L4" s="6" t="s">
        <v>47</v>
      </c>
      <c r="M4" s="6" t="s">
        <v>93</v>
      </c>
      <c r="N4" s="6" t="s">
        <v>48</v>
      </c>
      <c r="O4" s="6" t="s">
        <v>51</v>
      </c>
      <c r="P4" s="6" t="s">
        <v>45</v>
      </c>
      <c r="Q4" s="6">
        <v>160</v>
      </c>
      <c r="R4" s="6" t="s">
        <v>53</v>
      </c>
      <c r="S4" t="s">
        <v>207</v>
      </c>
      <c r="T4" t="s">
        <v>225</v>
      </c>
    </row>
    <row r="5" spans="1:20" x14ac:dyDescent="0.35">
      <c r="A5" s="1" t="s">
        <v>6</v>
      </c>
      <c r="B5" s="1" t="s">
        <v>5</v>
      </c>
      <c r="C5" s="5" t="s">
        <v>136</v>
      </c>
      <c r="D5" s="7">
        <v>650000</v>
      </c>
      <c r="E5" s="8">
        <f>D5*0.941</f>
        <v>611650</v>
      </c>
      <c r="F5" s="8">
        <v>125000</v>
      </c>
      <c r="G5" s="8">
        <f>F5*(J5/100)</f>
        <v>117625</v>
      </c>
      <c r="H5" s="5" t="s">
        <v>26</v>
      </c>
      <c r="I5" s="5" t="s">
        <v>253</v>
      </c>
      <c r="J5" s="9">
        <f>(E5/D5)*100</f>
        <v>94.1</v>
      </c>
      <c r="K5" s="10" t="str">
        <f>D5/F5 &amp; ":"&amp;"1"</f>
        <v>5.2:1</v>
      </c>
      <c r="L5" s="6" t="s">
        <v>47</v>
      </c>
      <c r="M5" s="6" t="s">
        <v>94</v>
      </c>
      <c r="N5" s="6" t="s">
        <v>48</v>
      </c>
      <c r="O5" s="6" t="s">
        <v>51</v>
      </c>
      <c r="P5" s="6" t="s">
        <v>45</v>
      </c>
      <c r="Q5" s="6">
        <v>160</v>
      </c>
      <c r="R5" s="6" t="s">
        <v>53</v>
      </c>
      <c r="S5" t="s">
        <v>208</v>
      </c>
      <c r="T5" t="s">
        <v>225</v>
      </c>
    </row>
    <row r="6" spans="1:20" x14ac:dyDescent="0.35">
      <c r="A6" s="1" t="s">
        <v>6</v>
      </c>
      <c r="B6" s="1" t="s">
        <v>5</v>
      </c>
      <c r="C6" s="5" t="s">
        <v>138</v>
      </c>
      <c r="D6" s="8">
        <v>750000</v>
      </c>
      <c r="E6" s="8">
        <f t="shared" ref="E6:E7" si="0">D6*0.941</f>
        <v>705750</v>
      </c>
      <c r="F6" s="8">
        <v>125000</v>
      </c>
      <c r="G6" s="8">
        <f t="shared" ref="G6:G7" si="1">F6*(J6/100)</f>
        <v>117625</v>
      </c>
      <c r="H6" s="5" t="s">
        <v>26</v>
      </c>
      <c r="I6" s="5" t="s">
        <v>253</v>
      </c>
      <c r="J6" s="9">
        <f t="shared" ref="J6:J7" si="2">(E6/D6)*100</f>
        <v>94.1</v>
      </c>
      <c r="K6" s="10" t="str">
        <f t="shared" ref="K6:K7" si="3">D6/F6 &amp; ":"&amp;"1"</f>
        <v>6:1</v>
      </c>
      <c r="L6" s="6" t="s">
        <v>47</v>
      </c>
      <c r="M6" s="6" t="s">
        <v>93</v>
      </c>
      <c r="N6" s="6" t="s">
        <v>137</v>
      </c>
      <c r="O6" s="6" t="s">
        <v>51</v>
      </c>
      <c r="P6" s="6" t="s">
        <v>45</v>
      </c>
      <c r="Q6" s="6">
        <v>160</v>
      </c>
      <c r="R6" s="6" t="s">
        <v>53</v>
      </c>
      <c r="S6" t="s">
        <v>206</v>
      </c>
      <c r="T6" t="s">
        <v>226</v>
      </c>
    </row>
    <row r="7" spans="1:20" x14ac:dyDescent="0.35">
      <c r="A7" s="1" t="s">
        <v>6</v>
      </c>
      <c r="B7" s="1" t="s">
        <v>5</v>
      </c>
      <c r="C7" s="5" t="s">
        <v>139</v>
      </c>
      <c r="D7" s="8">
        <v>750000</v>
      </c>
      <c r="E7" s="8">
        <f t="shared" si="0"/>
        <v>705750</v>
      </c>
      <c r="F7" s="8">
        <v>125000</v>
      </c>
      <c r="G7" s="8">
        <f t="shared" si="1"/>
        <v>117625</v>
      </c>
      <c r="H7" s="5" t="s">
        <v>26</v>
      </c>
      <c r="I7" s="5" t="s">
        <v>253</v>
      </c>
      <c r="J7" s="9">
        <f t="shared" si="2"/>
        <v>94.1</v>
      </c>
      <c r="K7" s="10" t="str">
        <f t="shared" si="3"/>
        <v>6:1</v>
      </c>
      <c r="L7" s="6" t="s">
        <v>47</v>
      </c>
      <c r="M7" s="6" t="s">
        <v>93</v>
      </c>
      <c r="N7" s="6" t="s">
        <v>48</v>
      </c>
      <c r="O7" s="6" t="s">
        <v>51</v>
      </c>
      <c r="P7" s="6" t="s">
        <v>45</v>
      </c>
      <c r="Q7" s="6">
        <v>160</v>
      </c>
      <c r="R7" s="6" t="s">
        <v>53</v>
      </c>
      <c r="S7" t="s">
        <v>207</v>
      </c>
      <c r="T7" t="s">
        <v>226</v>
      </c>
    </row>
    <row r="8" spans="1:20" x14ac:dyDescent="0.35">
      <c r="A8" s="1" t="s">
        <v>6</v>
      </c>
      <c r="B8" s="1" t="s">
        <v>5</v>
      </c>
      <c r="C8" s="5" t="s">
        <v>140</v>
      </c>
      <c r="D8" s="8">
        <v>750000</v>
      </c>
      <c r="E8" s="8">
        <f t="shared" ref="E8:E68" si="4">D8*0.941</f>
        <v>705750</v>
      </c>
      <c r="F8" s="8">
        <v>125000</v>
      </c>
      <c r="G8" s="8">
        <f t="shared" ref="G8:G32" si="5">F8*(J8/100)</f>
        <v>117625</v>
      </c>
      <c r="H8" s="5" t="s">
        <v>26</v>
      </c>
      <c r="I8" s="5" t="s">
        <v>253</v>
      </c>
      <c r="J8" s="9">
        <f t="shared" ref="J8:J83" si="6">(E8/D8)*100</f>
        <v>94.1</v>
      </c>
      <c r="K8" s="10" t="str">
        <f t="shared" ref="K8:K83" si="7">D8/F8 &amp; ":"&amp;"1"</f>
        <v>6:1</v>
      </c>
      <c r="L8" s="6" t="s">
        <v>47</v>
      </c>
      <c r="M8" s="6" t="s">
        <v>94</v>
      </c>
      <c r="N8" s="6" t="s">
        <v>48</v>
      </c>
      <c r="O8" s="6" t="s">
        <v>51</v>
      </c>
      <c r="P8" s="6" t="s">
        <v>45</v>
      </c>
      <c r="Q8" s="6">
        <v>160</v>
      </c>
      <c r="R8" s="6" t="s">
        <v>53</v>
      </c>
      <c r="S8" t="s">
        <v>208</v>
      </c>
      <c r="T8" t="s">
        <v>226</v>
      </c>
    </row>
    <row r="9" spans="1:20" x14ac:dyDescent="0.35">
      <c r="A9" s="1" t="s">
        <v>6</v>
      </c>
      <c r="B9" s="1" t="s">
        <v>5</v>
      </c>
      <c r="C9" s="5" t="s">
        <v>142</v>
      </c>
      <c r="D9" s="8">
        <v>850000</v>
      </c>
      <c r="E9" s="8">
        <f t="shared" ref="E9:E10" si="8">D9*0.941</f>
        <v>799850</v>
      </c>
      <c r="F9" s="8">
        <v>141000</v>
      </c>
      <c r="G9" s="8">
        <f t="shared" ref="G9:G10" si="9">F9*(J9/100)</f>
        <v>132681</v>
      </c>
      <c r="H9" s="5" t="s">
        <v>26</v>
      </c>
      <c r="I9" s="5" t="s">
        <v>253</v>
      </c>
      <c r="J9" s="9">
        <f t="shared" ref="J9:J10" si="10">(E9/D9)*100</f>
        <v>94.1</v>
      </c>
      <c r="K9" s="11" t="s">
        <v>36</v>
      </c>
      <c r="L9" s="6" t="s">
        <v>47</v>
      </c>
      <c r="M9" s="6" t="s">
        <v>93</v>
      </c>
      <c r="N9" s="6" t="s">
        <v>141</v>
      </c>
      <c r="O9" s="6" t="s">
        <v>51</v>
      </c>
      <c r="P9" s="6" t="s">
        <v>45</v>
      </c>
      <c r="Q9" s="6">
        <v>160</v>
      </c>
      <c r="R9" s="6" t="s">
        <v>53</v>
      </c>
      <c r="S9" t="s">
        <v>206</v>
      </c>
      <c r="T9" t="s">
        <v>227</v>
      </c>
    </row>
    <row r="10" spans="1:20" x14ac:dyDescent="0.35">
      <c r="A10" s="1" t="s">
        <v>6</v>
      </c>
      <c r="B10" s="1" t="s">
        <v>5</v>
      </c>
      <c r="C10" s="5" t="s">
        <v>143</v>
      </c>
      <c r="D10" s="8">
        <v>850000</v>
      </c>
      <c r="E10" s="8">
        <f t="shared" si="8"/>
        <v>799850</v>
      </c>
      <c r="F10" s="8">
        <v>141000</v>
      </c>
      <c r="G10" s="8">
        <f t="shared" si="9"/>
        <v>132681</v>
      </c>
      <c r="H10" s="5" t="s">
        <v>26</v>
      </c>
      <c r="I10" s="5" t="s">
        <v>253</v>
      </c>
      <c r="J10" s="9">
        <f t="shared" si="10"/>
        <v>94.1</v>
      </c>
      <c r="K10" s="11" t="s">
        <v>36</v>
      </c>
      <c r="L10" s="6" t="s">
        <v>47</v>
      </c>
      <c r="M10" s="6" t="s">
        <v>93</v>
      </c>
      <c r="N10" s="6" t="s">
        <v>49</v>
      </c>
      <c r="O10" s="6" t="s">
        <v>51</v>
      </c>
      <c r="P10" s="6" t="s">
        <v>45</v>
      </c>
      <c r="Q10" s="6">
        <v>160</v>
      </c>
      <c r="R10" s="6" t="s">
        <v>53</v>
      </c>
      <c r="S10" t="s">
        <v>207</v>
      </c>
      <c r="T10" t="s">
        <v>227</v>
      </c>
    </row>
    <row r="11" spans="1:20" x14ac:dyDescent="0.35">
      <c r="A11" s="1" t="s">
        <v>6</v>
      </c>
      <c r="B11" s="1" t="s">
        <v>5</v>
      </c>
      <c r="C11" s="5" t="s">
        <v>144</v>
      </c>
      <c r="D11" s="8">
        <v>850000</v>
      </c>
      <c r="E11" s="8">
        <f t="shared" si="4"/>
        <v>799850</v>
      </c>
      <c r="F11" s="8">
        <v>141000</v>
      </c>
      <c r="G11" s="8">
        <f t="shared" si="5"/>
        <v>132681</v>
      </c>
      <c r="H11" s="5" t="s">
        <v>26</v>
      </c>
      <c r="I11" s="5" t="s">
        <v>253</v>
      </c>
      <c r="J11" s="9">
        <f t="shared" si="6"/>
        <v>94.1</v>
      </c>
      <c r="K11" s="11" t="s">
        <v>36</v>
      </c>
      <c r="L11" s="6" t="s">
        <v>47</v>
      </c>
      <c r="M11" s="6" t="s">
        <v>94</v>
      </c>
      <c r="N11" s="6" t="s">
        <v>49</v>
      </c>
      <c r="O11" s="6" t="s">
        <v>51</v>
      </c>
      <c r="P11" s="6" t="s">
        <v>45</v>
      </c>
      <c r="Q11" s="6">
        <v>160</v>
      </c>
      <c r="R11" s="6" t="s">
        <v>53</v>
      </c>
      <c r="S11" t="s">
        <v>208</v>
      </c>
      <c r="T11" t="s">
        <v>227</v>
      </c>
    </row>
    <row r="12" spans="1:20" x14ac:dyDescent="0.35">
      <c r="A12" s="1" t="s">
        <v>6</v>
      </c>
      <c r="B12" s="1" t="s">
        <v>5</v>
      </c>
      <c r="C12" s="5" t="s">
        <v>145</v>
      </c>
      <c r="D12" s="8">
        <v>1000000</v>
      </c>
      <c r="E12" s="8">
        <f>D12*0.923</f>
        <v>923000</v>
      </c>
      <c r="F12" s="8">
        <v>143000</v>
      </c>
      <c r="G12" s="8">
        <f t="shared" ref="G12:G13" si="11">F12*(J12/100)</f>
        <v>131989.00000000003</v>
      </c>
      <c r="H12" s="5" t="s">
        <v>26</v>
      </c>
      <c r="I12" s="5" t="s">
        <v>253</v>
      </c>
      <c r="J12" s="9">
        <f t="shared" ref="J12:J13" si="12">(E12/D12)*100</f>
        <v>92.300000000000011</v>
      </c>
      <c r="K12" s="11" t="s">
        <v>56</v>
      </c>
      <c r="L12" s="6" t="s">
        <v>47</v>
      </c>
      <c r="M12" s="6" t="s">
        <v>93</v>
      </c>
      <c r="N12" s="6" t="s">
        <v>50</v>
      </c>
      <c r="O12" s="6" t="s">
        <v>51</v>
      </c>
      <c r="P12" s="6" t="s">
        <v>45</v>
      </c>
      <c r="Q12" s="6">
        <v>160</v>
      </c>
      <c r="R12" s="6" t="s">
        <v>54</v>
      </c>
      <c r="S12" t="s">
        <v>206</v>
      </c>
      <c r="T12" t="s">
        <v>228</v>
      </c>
    </row>
    <row r="13" spans="1:20" x14ac:dyDescent="0.35">
      <c r="A13" s="1" t="s">
        <v>6</v>
      </c>
      <c r="B13" s="1" t="s">
        <v>5</v>
      </c>
      <c r="C13" s="5" t="s">
        <v>146</v>
      </c>
      <c r="D13" s="8">
        <v>1000000</v>
      </c>
      <c r="E13" s="8">
        <f>D13*0.923</f>
        <v>923000</v>
      </c>
      <c r="F13" s="8">
        <v>143000</v>
      </c>
      <c r="G13" s="8">
        <f t="shared" si="11"/>
        <v>131989.00000000003</v>
      </c>
      <c r="H13" s="5" t="s">
        <v>26</v>
      </c>
      <c r="I13" s="5" t="s">
        <v>253</v>
      </c>
      <c r="J13" s="9">
        <f t="shared" si="12"/>
        <v>92.300000000000011</v>
      </c>
      <c r="K13" s="11" t="s">
        <v>56</v>
      </c>
      <c r="L13" s="6" t="s">
        <v>47</v>
      </c>
      <c r="M13" s="6" t="s">
        <v>93</v>
      </c>
      <c r="N13" s="6" t="s">
        <v>50</v>
      </c>
      <c r="O13" s="6" t="s">
        <v>51</v>
      </c>
      <c r="P13" s="6" t="s">
        <v>45</v>
      </c>
      <c r="Q13" s="6">
        <v>160</v>
      </c>
      <c r="R13" s="6" t="s">
        <v>54</v>
      </c>
      <c r="S13" t="s">
        <v>207</v>
      </c>
      <c r="T13" t="s">
        <v>228</v>
      </c>
    </row>
    <row r="14" spans="1:20" x14ac:dyDescent="0.35">
      <c r="A14" s="1" t="s">
        <v>6</v>
      </c>
      <c r="B14" s="1" t="s">
        <v>5</v>
      </c>
      <c r="C14" s="5" t="s">
        <v>147</v>
      </c>
      <c r="D14" s="8">
        <v>1000000</v>
      </c>
      <c r="E14" s="8">
        <f>D14*0.923</f>
        <v>923000</v>
      </c>
      <c r="F14" s="8">
        <v>143000</v>
      </c>
      <c r="G14" s="8">
        <f t="shared" si="5"/>
        <v>131989.00000000003</v>
      </c>
      <c r="H14" s="5" t="s">
        <v>26</v>
      </c>
      <c r="I14" s="5" t="s">
        <v>253</v>
      </c>
      <c r="J14" s="9">
        <f t="shared" si="6"/>
        <v>92.300000000000011</v>
      </c>
      <c r="K14" s="11" t="s">
        <v>56</v>
      </c>
      <c r="L14" s="6" t="s">
        <v>47</v>
      </c>
      <c r="M14" s="6" t="s">
        <v>94</v>
      </c>
      <c r="N14" s="6" t="s">
        <v>50</v>
      </c>
      <c r="O14" s="6" t="s">
        <v>51</v>
      </c>
      <c r="P14" s="6" t="s">
        <v>45</v>
      </c>
      <c r="Q14" s="6">
        <v>160</v>
      </c>
      <c r="R14" s="6" t="s">
        <v>54</v>
      </c>
      <c r="S14" t="s">
        <v>208</v>
      </c>
      <c r="T14" t="s">
        <v>228</v>
      </c>
    </row>
    <row r="15" spans="1:20" x14ac:dyDescent="0.35">
      <c r="A15" s="1" t="s">
        <v>6</v>
      </c>
      <c r="B15" s="1" t="s">
        <v>5</v>
      </c>
      <c r="C15" s="5" t="s">
        <v>148</v>
      </c>
      <c r="D15" s="8">
        <v>1500000</v>
      </c>
      <c r="E15" s="8">
        <f>D15*0.971</f>
        <v>1456500</v>
      </c>
      <c r="F15" s="8">
        <v>291000</v>
      </c>
      <c r="G15" s="8">
        <f t="shared" ref="G15:G16" si="13">F15*(J15/100)</f>
        <v>282561</v>
      </c>
      <c r="H15" s="5" t="s">
        <v>25</v>
      </c>
      <c r="I15" s="5" t="s">
        <v>253</v>
      </c>
      <c r="J15" s="9">
        <f t="shared" ref="J15:J16" si="14">(E15/D15)*100</f>
        <v>97.1</v>
      </c>
      <c r="K15" s="11" t="s">
        <v>37</v>
      </c>
      <c r="L15" s="12" t="s">
        <v>57</v>
      </c>
      <c r="M15" s="6" t="s">
        <v>93</v>
      </c>
      <c r="N15" s="12" t="s">
        <v>86</v>
      </c>
      <c r="O15" s="12" t="s">
        <v>60</v>
      </c>
      <c r="P15" s="6" t="s">
        <v>45</v>
      </c>
      <c r="Q15" s="6">
        <v>160</v>
      </c>
      <c r="R15" s="12" t="s">
        <v>61</v>
      </c>
      <c r="S15" t="s">
        <v>206</v>
      </c>
      <c r="T15" t="s">
        <v>229</v>
      </c>
    </row>
    <row r="16" spans="1:20" x14ac:dyDescent="0.35">
      <c r="A16" s="1" t="s">
        <v>6</v>
      </c>
      <c r="B16" s="1" t="s">
        <v>5</v>
      </c>
      <c r="C16" s="5" t="s">
        <v>149</v>
      </c>
      <c r="D16" s="8">
        <v>1500000</v>
      </c>
      <c r="E16" s="8">
        <f>D16*0.971</f>
        <v>1456500</v>
      </c>
      <c r="F16" s="8">
        <v>291000</v>
      </c>
      <c r="G16" s="8">
        <f t="shared" si="13"/>
        <v>282561</v>
      </c>
      <c r="H16" s="5" t="s">
        <v>25</v>
      </c>
      <c r="I16" s="5" t="s">
        <v>253</v>
      </c>
      <c r="J16" s="9">
        <f t="shared" si="14"/>
        <v>97.1</v>
      </c>
      <c r="K16" s="11" t="s">
        <v>37</v>
      </c>
      <c r="L16" s="12" t="s">
        <v>57</v>
      </c>
      <c r="M16" s="6" t="s">
        <v>93</v>
      </c>
      <c r="N16" s="12" t="s">
        <v>59</v>
      </c>
      <c r="O16" s="12" t="s">
        <v>60</v>
      </c>
      <c r="P16" s="6" t="s">
        <v>45</v>
      </c>
      <c r="Q16" s="6">
        <v>160</v>
      </c>
      <c r="R16" s="12" t="s">
        <v>61</v>
      </c>
      <c r="S16" t="s">
        <v>207</v>
      </c>
      <c r="T16" t="s">
        <v>229</v>
      </c>
    </row>
    <row r="17" spans="1:20" x14ac:dyDescent="0.35">
      <c r="A17" s="1" t="s">
        <v>6</v>
      </c>
      <c r="B17" s="1" t="s">
        <v>5</v>
      </c>
      <c r="C17" s="5" t="s">
        <v>150</v>
      </c>
      <c r="D17" s="8">
        <v>1500000</v>
      </c>
      <c r="E17" s="8">
        <f>D17*0.971</f>
        <v>1456500</v>
      </c>
      <c r="F17" s="8">
        <v>291000</v>
      </c>
      <c r="G17" s="8">
        <f t="shared" si="5"/>
        <v>282561</v>
      </c>
      <c r="H17" s="5" t="s">
        <v>25</v>
      </c>
      <c r="I17" s="5" t="s">
        <v>253</v>
      </c>
      <c r="J17" s="9">
        <f t="shared" si="6"/>
        <v>97.1</v>
      </c>
      <c r="K17" s="11" t="s">
        <v>37</v>
      </c>
      <c r="L17" s="12" t="s">
        <v>57</v>
      </c>
      <c r="M17" s="6" t="s">
        <v>94</v>
      </c>
      <c r="N17" s="12" t="s">
        <v>59</v>
      </c>
      <c r="O17" s="12" t="s">
        <v>60</v>
      </c>
      <c r="P17" s="6" t="s">
        <v>45</v>
      </c>
      <c r="Q17" s="6">
        <v>160</v>
      </c>
      <c r="R17" s="12" t="s">
        <v>61</v>
      </c>
      <c r="S17" t="s">
        <v>208</v>
      </c>
      <c r="T17" t="s">
        <v>229</v>
      </c>
    </row>
    <row r="18" spans="1:20" x14ac:dyDescent="0.35">
      <c r="A18" s="1" t="s">
        <v>6</v>
      </c>
      <c r="B18" s="1" t="s">
        <v>5</v>
      </c>
      <c r="C18" s="5" t="s">
        <v>151</v>
      </c>
      <c r="D18" s="8">
        <v>2000000</v>
      </c>
      <c r="E18" s="8">
        <f>D18*0.963</f>
        <v>1926000</v>
      </c>
      <c r="F18" s="8">
        <v>384000</v>
      </c>
      <c r="G18" s="8">
        <f t="shared" ref="G18:G19" si="15">F18*(J18/100)</f>
        <v>369792</v>
      </c>
      <c r="H18" s="5" t="s">
        <v>25</v>
      </c>
      <c r="I18" s="5" t="s">
        <v>253</v>
      </c>
      <c r="J18" s="9">
        <f t="shared" ref="J18:J19" si="16">(E18/D18)*100</f>
        <v>96.3</v>
      </c>
      <c r="K18" s="11" t="s">
        <v>37</v>
      </c>
      <c r="L18" s="12" t="s">
        <v>57</v>
      </c>
      <c r="M18" s="6" t="s">
        <v>93</v>
      </c>
      <c r="N18" s="12" t="s">
        <v>86</v>
      </c>
      <c r="O18" s="12" t="s">
        <v>60</v>
      </c>
      <c r="P18" s="6" t="s">
        <v>45</v>
      </c>
      <c r="Q18" s="6">
        <v>160</v>
      </c>
      <c r="R18" s="12" t="s">
        <v>61</v>
      </c>
      <c r="S18" t="s">
        <v>206</v>
      </c>
      <c r="T18" t="s">
        <v>231</v>
      </c>
    </row>
    <row r="19" spans="1:20" x14ac:dyDescent="0.35">
      <c r="A19" s="1" t="s">
        <v>6</v>
      </c>
      <c r="B19" s="1" t="s">
        <v>5</v>
      </c>
      <c r="C19" s="5" t="s">
        <v>152</v>
      </c>
      <c r="D19" s="8">
        <v>2000000</v>
      </c>
      <c r="E19" s="8">
        <f>D19*0.963</f>
        <v>1926000</v>
      </c>
      <c r="F19" s="8">
        <v>384000</v>
      </c>
      <c r="G19" s="8">
        <f t="shared" si="15"/>
        <v>369792</v>
      </c>
      <c r="H19" s="5" t="s">
        <v>25</v>
      </c>
      <c r="I19" s="5" t="s">
        <v>253</v>
      </c>
      <c r="J19" s="9">
        <f t="shared" si="16"/>
        <v>96.3</v>
      </c>
      <c r="K19" s="11" t="s">
        <v>37</v>
      </c>
      <c r="L19" s="12" t="s">
        <v>57</v>
      </c>
      <c r="M19" s="6" t="s">
        <v>93</v>
      </c>
      <c r="N19" s="12" t="s">
        <v>59</v>
      </c>
      <c r="O19" s="12" t="s">
        <v>60</v>
      </c>
      <c r="P19" s="6" t="s">
        <v>45</v>
      </c>
      <c r="Q19" s="6">
        <v>160</v>
      </c>
      <c r="R19" s="12" t="s">
        <v>61</v>
      </c>
      <c r="S19" t="s">
        <v>207</v>
      </c>
      <c r="T19" t="s">
        <v>231</v>
      </c>
    </row>
    <row r="20" spans="1:20" x14ac:dyDescent="0.35">
      <c r="A20" s="1" t="s">
        <v>6</v>
      </c>
      <c r="B20" s="1" t="s">
        <v>5</v>
      </c>
      <c r="C20" s="5" t="s">
        <v>153</v>
      </c>
      <c r="D20" s="8">
        <v>2000000</v>
      </c>
      <c r="E20" s="8">
        <f>D20*0.963</f>
        <v>1926000</v>
      </c>
      <c r="F20" s="8">
        <v>384000</v>
      </c>
      <c r="G20" s="8">
        <f t="shared" si="5"/>
        <v>369792</v>
      </c>
      <c r="H20" s="5" t="s">
        <v>25</v>
      </c>
      <c r="I20" s="5" t="s">
        <v>253</v>
      </c>
      <c r="J20" s="9">
        <f t="shared" si="6"/>
        <v>96.3</v>
      </c>
      <c r="K20" s="11" t="s">
        <v>37</v>
      </c>
      <c r="L20" s="12" t="s">
        <v>57</v>
      </c>
      <c r="M20" s="6" t="s">
        <v>94</v>
      </c>
      <c r="N20" s="12" t="s">
        <v>59</v>
      </c>
      <c r="O20" s="12" t="s">
        <v>60</v>
      </c>
      <c r="P20" s="6" t="s">
        <v>45</v>
      </c>
      <c r="Q20" s="6">
        <v>160</v>
      </c>
      <c r="R20" s="12" t="s">
        <v>61</v>
      </c>
      <c r="S20" t="s">
        <v>208</v>
      </c>
      <c r="T20" t="s">
        <v>231</v>
      </c>
    </row>
    <row r="21" spans="1:20" x14ac:dyDescent="0.35">
      <c r="A21" s="1" t="s">
        <v>6</v>
      </c>
      <c r="B21" s="1" t="s">
        <v>5</v>
      </c>
      <c r="C21" s="5" t="s">
        <v>155</v>
      </c>
      <c r="D21" s="8">
        <v>3000000</v>
      </c>
      <c r="E21" s="8">
        <f t="shared" ref="E21:E26" si="17">D21*0.969</f>
        <v>2907000</v>
      </c>
      <c r="F21" s="8">
        <v>581400</v>
      </c>
      <c r="G21" s="8">
        <f t="shared" si="5"/>
        <v>563376.6</v>
      </c>
      <c r="H21" s="5" t="s">
        <v>31</v>
      </c>
      <c r="I21" s="5" t="s">
        <v>254</v>
      </c>
      <c r="J21" s="9">
        <f t="shared" si="6"/>
        <v>96.899999999999991</v>
      </c>
      <c r="K21" s="11" t="s">
        <v>37</v>
      </c>
      <c r="L21" s="12" t="s">
        <v>62</v>
      </c>
      <c r="M21" s="6" t="s">
        <v>93</v>
      </c>
      <c r="N21" s="12" t="s">
        <v>154</v>
      </c>
      <c r="O21" s="12" t="s">
        <v>60</v>
      </c>
      <c r="P21" s="6" t="s">
        <v>45</v>
      </c>
      <c r="Q21" s="6">
        <v>160</v>
      </c>
      <c r="R21" s="12" t="s">
        <v>65</v>
      </c>
      <c r="S21" t="s">
        <v>206</v>
      </c>
      <c r="T21" t="s">
        <v>233</v>
      </c>
    </row>
    <row r="22" spans="1:20" x14ac:dyDescent="0.35">
      <c r="A22" s="1" t="s">
        <v>6</v>
      </c>
      <c r="B22" s="1" t="s">
        <v>5</v>
      </c>
      <c r="C22" s="5" t="s">
        <v>156</v>
      </c>
      <c r="D22" s="8">
        <v>3000000</v>
      </c>
      <c r="E22" s="8">
        <f t="shared" si="17"/>
        <v>2907000</v>
      </c>
      <c r="F22" s="8">
        <v>581400</v>
      </c>
      <c r="G22" s="8">
        <f t="shared" si="5"/>
        <v>563376.6</v>
      </c>
      <c r="H22" s="5" t="s">
        <v>31</v>
      </c>
      <c r="I22" s="5" t="s">
        <v>254</v>
      </c>
      <c r="J22" s="9">
        <f t="shared" si="6"/>
        <v>96.899999999999991</v>
      </c>
      <c r="K22" s="11" t="s">
        <v>37</v>
      </c>
      <c r="L22" s="12" t="s">
        <v>62</v>
      </c>
      <c r="M22" s="6" t="s">
        <v>93</v>
      </c>
      <c r="N22" s="12" t="s">
        <v>63</v>
      </c>
      <c r="O22" s="12" t="s">
        <v>60</v>
      </c>
      <c r="P22" s="6" t="s">
        <v>45</v>
      </c>
      <c r="Q22" s="6">
        <v>160</v>
      </c>
      <c r="R22" s="12" t="s">
        <v>65</v>
      </c>
      <c r="S22" t="s">
        <v>207</v>
      </c>
      <c r="T22" t="s">
        <v>233</v>
      </c>
    </row>
    <row r="23" spans="1:20" x14ac:dyDescent="0.35">
      <c r="A23" s="1" t="s">
        <v>6</v>
      </c>
      <c r="B23" s="1" t="s">
        <v>5</v>
      </c>
      <c r="C23" s="5" t="s">
        <v>157</v>
      </c>
      <c r="D23" s="8">
        <v>3000000</v>
      </c>
      <c r="E23" s="8">
        <f t="shared" si="17"/>
        <v>2907000</v>
      </c>
      <c r="F23" s="8">
        <v>581400</v>
      </c>
      <c r="G23" s="8">
        <f t="shared" ref="G23" si="18">F23*(J23/100)</f>
        <v>563376.6</v>
      </c>
      <c r="H23" s="5" t="s">
        <v>31</v>
      </c>
      <c r="I23" s="5" t="s">
        <v>254</v>
      </c>
      <c r="J23" s="9">
        <f t="shared" ref="J23" si="19">(E23/D23)*100</f>
        <v>96.899999999999991</v>
      </c>
      <c r="K23" s="11" t="s">
        <v>37</v>
      </c>
      <c r="L23" s="12" t="s">
        <v>62</v>
      </c>
      <c r="M23" s="6" t="s">
        <v>94</v>
      </c>
      <c r="N23" s="12" t="s">
        <v>63</v>
      </c>
      <c r="O23" s="12" t="s">
        <v>60</v>
      </c>
      <c r="P23" s="6" t="s">
        <v>45</v>
      </c>
      <c r="Q23" s="6">
        <v>160</v>
      </c>
      <c r="R23" s="12" t="s">
        <v>65</v>
      </c>
      <c r="S23" t="s">
        <v>208</v>
      </c>
      <c r="T23" t="s">
        <v>233</v>
      </c>
    </row>
    <row r="24" spans="1:20" x14ac:dyDescent="0.35">
      <c r="A24" s="1" t="s">
        <v>6</v>
      </c>
      <c r="B24" s="1" t="s">
        <v>5</v>
      </c>
      <c r="C24" s="5" t="s">
        <v>158</v>
      </c>
      <c r="D24" s="8">
        <v>3000000</v>
      </c>
      <c r="E24" s="8">
        <f t="shared" si="17"/>
        <v>2907000</v>
      </c>
      <c r="F24" s="8">
        <v>581400</v>
      </c>
      <c r="G24" s="8">
        <f t="shared" ref="G24:G25" si="20">F24*(J24/100)</f>
        <v>563376.6</v>
      </c>
      <c r="H24" s="5" t="s">
        <v>126</v>
      </c>
      <c r="I24" s="5" t="s">
        <v>254</v>
      </c>
      <c r="J24" s="9">
        <f t="shared" ref="J24:J25" si="21">(E24/D24)*100</f>
        <v>96.899999999999991</v>
      </c>
      <c r="K24" s="11" t="s">
        <v>37</v>
      </c>
      <c r="L24" s="12" t="s">
        <v>62</v>
      </c>
      <c r="M24" s="6" t="s">
        <v>93</v>
      </c>
      <c r="N24" s="12" t="s">
        <v>154</v>
      </c>
      <c r="O24" s="12" t="s">
        <v>60</v>
      </c>
      <c r="P24" s="6" t="s">
        <v>45</v>
      </c>
      <c r="Q24" s="6">
        <v>160</v>
      </c>
      <c r="R24" s="12" t="s">
        <v>65</v>
      </c>
      <c r="S24" t="s">
        <v>206</v>
      </c>
      <c r="T24" t="s">
        <v>233</v>
      </c>
    </row>
    <row r="25" spans="1:20" x14ac:dyDescent="0.35">
      <c r="A25" s="1" t="s">
        <v>6</v>
      </c>
      <c r="B25" s="1" t="s">
        <v>5</v>
      </c>
      <c r="C25" s="5" t="s">
        <v>159</v>
      </c>
      <c r="D25" s="8">
        <v>3000000</v>
      </c>
      <c r="E25" s="8">
        <f t="shared" si="17"/>
        <v>2907000</v>
      </c>
      <c r="F25" s="8">
        <v>581400</v>
      </c>
      <c r="G25" s="8">
        <f t="shared" si="20"/>
        <v>563376.6</v>
      </c>
      <c r="H25" s="5" t="s">
        <v>126</v>
      </c>
      <c r="I25" s="5" t="s">
        <v>254</v>
      </c>
      <c r="J25" s="9">
        <f t="shared" si="21"/>
        <v>96.899999999999991</v>
      </c>
      <c r="K25" s="11" t="s">
        <v>37</v>
      </c>
      <c r="L25" s="12" t="s">
        <v>62</v>
      </c>
      <c r="M25" s="6" t="s">
        <v>93</v>
      </c>
      <c r="N25" s="12" t="s">
        <v>63</v>
      </c>
      <c r="O25" s="12" t="s">
        <v>60</v>
      </c>
      <c r="P25" s="6" t="s">
        <v>45</v>
      </c>
      <c r="Q25" s="6">
        <v>160</v>
      </c>
      <c r="R25" s="12" t="s">
        <v>65</v>
      </c>
      <c r="S25" t="s">
        <v>207</v>
      </c>
      <c r="T25" t="s">
        <v>233</v>
      </c>
    </row>
    <row r="26" spans="1:20" x14ac:dyDescent="0.35">
      <c r="A26" s="1" t="s">
        <v>6</v>
      </c>
      <c r="B26" s="1" t="s">
        <v>5</v>
      </c>
      <c r="C26" s="5" t="s">
        <v>160</v>
      </c>
      <c r="D26" s="8">
        <v>3000000</v>
      </c>
      <c r="E26" s="8">
        <f t="shared" si="17"/>
        <v>2907000</v>
      </c>
      <c r="F26" s="8">
        <v>581400</v>
      </c>
      <c r="G26" s="8">
        <f t="shared" si="5"/>
        <v>563376.6</v>
      </c>
      <c r="H26" s="5" t="s">
        <v>126</v>
      </c>
      <c r="I26" s="5" t="s">
        <v>254</v>
      </c>
      <c r="J26" s="9">
        <f t="shared" si="6"/>
        <v>96.899999999999991</v>
      </c>
      <c r="K26" s="11" t="s">
        <v>37</v>
      </c>
      <c r="L26" s="12" t="s">
        <v>62</v>
      </c>
      <c r="M26" s="6" t="s">
        <v>94</v>
      </c>
      <c r="N26" s="12" t="s">
        <v>63</v>
      </c>
      <c r="O26" s="12" t="s">
        <v>60</v>
      </c>
      <c r="P26" s="6" t="s">
        <v>45</v>
      </c>
      <c r="Q26" s="6">
        <v>160</v>
      </c>
      <c r="R26" s="12" t="s">
        <v>65</v>
      </c>
      <c r="S26" t="s">
        <v>208</v>
      </c>
      <c r="T26" t="s">
        <v>233</v>
      </c>
    </row>
    <row r="27" spans="1:20" x14ac:dyDescent="0.35">
      <c r="A27" s="1" t="s">
        <v>6</v>
      </c>
      <c r="B27" s="1" t="s">
        <v>5</v>
      </c>
      <c r="C27" s="5" t="s">
        <v>161</v>
      </c>
      <c r="D27" s="8">
        <v>4000000</v>
      </c>
      <c r="E27" s="8">
        <f t="shared" ref="E27:E32" si="22">D27*0.96</f>
        <v>3840000</v>
      </c>
      <c r="F27" s="8">
        <v>768000</v>
      </c>
      <c r="G27" s="8">
        <f t="shared" ref="G27:G29" si="23">F27*(J27/100)</f>
        <v>737280</v>
      </c>
      <c r="H27" s="5" t="s">
        <v>31</v>
      </c>
      <c r="I27" s="5" t="s">
        <v>254</v>
      </c>
      <c r="J27" s="9">
        <f t="shared" ref="J27:J29" si="24">(E27/D27)*100</f>
        <v>96</v>
      </c>
      <c r="K27" s="11" t="s">
        <v>37</v>
      </c>
      <c r="L27" s="12" t="s">
        <v>62</v>
      </c>
      <c r="M27" s="6" t="s">
        <v>93</v>
      </c>
      <c r="N27" s="12" t="s">
        <v>167</v>
      </c>
      <c r="O27" s="12" t="s">
        <v>60</v>
      </c>
      <c r="P27" s="6" t="s">
        <v>45</v>
      </c>
      <c r="Q27" s="6">
        <v>160</v>
      </c>
      <c r="R27" s="12" t="s">
        <v>65</v>
      </c>
      <c r="S27" t="s">
        <v>206</v>
      </c>
      <c r="T27" t="s">
        <v>234</v>
      </c>
    </row>
    <row r="28" spans="1:20" x14ac:dyDescent="0.35">
      <c r="A28" s="1" t="s">
        <v>6</v>
      </c>
      <c r="B28" s="1" t="s">
        <v>5</v>
      </c>
      <c r="C28" s="5" t="s">
        <v>162</v>
      </c>
      <c r="D28" s="8">
        <v>4000000</v>
      </c>
      <c r="E28" s="8">
        <f t="shared" si="22"/>
        <v>3840000</v>
      </c>
      <c r="F28" s="8">
        <v>768000</v>
      </c>
      <c r="G28" s="8">
        <f t="shared" si="23"/>
        <v>737280</v>
      </c>
      <c r="H28" s="5" t="s">
        <v>31</v>
      </c>
      <c r="I28" s="5" t="s">
        <v>254</v>
      </c>
      <c r="J28" s="9">
        <f t="shared" si="24"/>
        <v>96</v>
      </c>
      <c r="K28" s="11" t="s">
        <v>37</v>
      </c>
      <c r="L28" s="12" t="s">
        <v>62</v>
      </c>
      <c r="M28" s="6" t="s">
        <v>93</v>
      </c>
      <c r="N28" s="12" t="s">
        <v>64</v>
      </c>
      <c r="O28" s="12" t="s">
        <v>60</v>
      </c>
      <c r="P28" s="6" t="s">
        <v>45</v>
      </c>
      <c r="Q28" s="6">
        <v>160</v>
      </c>
      <c r="R28" s="12" t="s">
        <v>65</v>
      </c>
      <c r="S28" t="s">
        <v>207</v>
      </c>
      <c r="T28" t="s">
        <v>234</v>
      </c>
    </row>
    <row r="29" spans="1:20" x14ac:dyDescent="0.35">
      <c r="A29" s="1" t="s">
        <v>6</v>
      </c>
      <c r="B29" s="1" t="s">
        <v>5</v>
      </c>
      <c r="C29" s="5" t="s">
        <v>163</v>
      </c>
      <c r="D29" s="8">
        <v>4000000</v>
      </c>
      <c r="E29" s="8">
        <f t="shared" si="22"/>
        <v>3840000</v>
      </c>
      <c r="F29" s="8">
        <v>768000</v>
      </c>
      <c r="G29" s="8">
        <f t="shared" si="23"/>
        <v>737280</v>
      </c>
      <c r="H29" s="5" t="s">
        <v>31</v>
      </c>
      <c r="I29" s="5" t="s">
        <v>254</v>
      </c>
      <c r="J29" s="9">
        <f t="shared" si="24"/>
        <v>96</v>
      </c>
      <c r="K29" s="11" t="s">
        <v>37</v>
      </c>
      <c r="L29" s="12" t="s">
        <v>62</v>
      </c>
      <c r="M29" s="6" t="s">
        <v>94</v>
      </c>
      <c r="N29" s="12" t="s">
        <v>64</v>
      </c>
      <c r="O29" s="12" t="s">
        <v>60</v>
      </c>
      <c r="P29" s="6" t="s">
        <v>45</v>
      </c>
      <c r="Q29" s="6">
        <v>160</v>
      </c>
      <c r="R29" s="12" t="s">
        <v>65</v>
      </c>
      <c r="S29" t="s">
        <v>208</v>
      </c>
      <c r="T29" t="s">
        <v>234</v>
      </c>
    </row>
    <row r="30" spans="1:20" x14ac:dyDescent="0.35">
      <c r="A30" s="1" t="s">
        <v>6</v>
      </c>
      <c r="B30" s="1" t="s">
        <v>5</v>
      </c>
      <c r="C30" s="5" t="s">
        <v>164</v>
      </c>
      <c r="D30" s="8">
        <v>4000000</v>
      </c>
      <c r="E30" s="8">
        <f t="shared" si="22"/>
        <v>3840000</v>
      </c>
      <c r="F30" s="8">
        <v>768000</v>
      </c>
      <c r="G30" s="8">
        <f t="shared" si="5"/>
        <v>737280</v>
      </c>
      <c r="H30" s="5" t="s">
        <v>126</v>
      </c>
      <c r="I30" s="5" t="s">
        <v>254</v>
      </c>
      <c r="J30" s="9">
        <f t="shared" si="6"/>
        <v>96</v>
      </c>
      <c r="K30" s="11" t="s">
        <v>37</v>
      </c>
      <c r="L30" s="12" t="s">
        <v>62</v>
      </c>
      <c r="M30" s="6" t="s">
        <v>93</v>
      </c>
      <c r="N30" s="12" t="s">
        <v>167</v>
      </c>
      <c r="O30" s="12" t="s">
        <v>60</v>
      </c>
      <c r="P30" s="6" t="s">
        <v>45</v>
      </c>
      <c r="Q30" s="6">
        <v>160</v>
      </c>
      <c r="R30" s="12" t="s">
        <v>65</v>
      </c>
      <c r="S30" t="s">
        <v>206</v>
      </c>
      <c r="T30" t="s">
        <v>234</v>
      </c>
    </row>
    <row r="31" spans="1:20" x14ac:dyDescent="0.35">
      <c r="A31" s="1" t="s">
        <v>6</v>
      </c>
      <c r="B31" s="1" t="s">
        <v>5</v>
      </c>
      <c r="C31" s="5" t="s">
        <v>165</v>
      </c>
      <c r="D31" s="8">
        <v>4000000</v>
      </c>
      <c r="E31" s="8">
        <f t="shared" si="22"/>
        <v>3840000</v>
      </c>
      <c r="F31" s="8">
        <v>768000</v>
      </c>
      <c r="G31" s="8">
        <f t="shared" ref="G31" si="25">F31*(J31/100)</f>
        <v>737280</v>
      </c>
      <c r="H31" s="5" t="s">
        <v>126</v>
      </c>
      <c r="I31" s="5" t="s">
        <v>254</v>
      </c>
      <c r="J31" s="9">
        <f t="shared" ref="J31" si="26">(E31/D31)*100</f>
        <v>96</v>
      </c>
      <c r="K31" s="11" t="s">
        <v>37</v>
      </c>
      <c r="L31" s="12" t="s">
        <v>62</v>
      </c>
      <c r="M31" s="6" t="s">
        <v>93</v>
      </c>
      <c r="N31" s="12" t="s">
        <v>64</v>
      </c>
      <c r="O31" s="12" t="s">
        <v>60</v>
      </c>
      <c r="P31" s="6" t="s">
        <v>45</v>
      </c>
      <c r="Q31" s="6">
        <v>160</v>
      </c>
      <c r="R31" s="12" t="s">
        <v>65</v>
      </c>
      <c r="S31" t="s">
        <v>207</v>
      </c>
      <c r="T31" t="s">
        <v>234</v>
      </c>
    </row>
    <row r="32" spans="1:20" x14ac:dyDescent="0.35">
      <c r="A32" s="1" t="s">
        <v>6</v>
      </c>
      <c r="B32" s="1" t="s">
        <v>5</v>
      </c>
      <c r="C32" s="5" t="s">
        <v>166</v>
      </c>
      <c r="D32" s="8">
        <v>4000000</v>
      </c>
      <c r="E32" s="8">
        <f t="shared" si="22"/>
        <v>3840000</v>
      </c>
      <c r="F32" s="8">
        <v>768000</v>
      </c>
      <c r="G32" s="8">
        <f t="shared" si="5"/>
        <v>737280</v>
      </c>
      <c r="H32" s="5" t="s">
        <v>126</v>
      </c>
      <c r="I32" s="5" t="s">
        <v>254</v>
      </c>
      <c r="J32" s="9">
        <f t="shared" si="6"/>
        <v>96</v>
      </c>
      <c r="K32" s="11" t="s">
        <v>37</v>
      </c>
      <c r="L32" s="12" t="s">
        <v>62</v>
      </c>
      <c r="M32" s="6" t="s">
        <v>94</v>
      </c>
      <c r="N32" s="12" t="s">
        <v>64</v>
      </c>
      <c r="O32" s="12" t="s">
        <v>60</v>
      </c>
      <c r="P32" s="6" t="s">
        <v>45</v>
      </c>
      <c r="Q32" s="6">
        <v>160</v>
      </c>
      <c r="R32" s="12" t="s">
        <v>65</v>
      </c>
      <c r="S32" t="s">
        <v>208</v>
      </c>
      <c r="T32" t="s">
        <v>234</v>
      </c>
    </row>
    <row r="33" spans="1:20" x14ac:dyDescent="0.35">
      <c r="A33" s="1" t="s">
        <v>6</v>
      </c>
      <c r="B33" s="1" t="s">
        <v>5</v>
      </c>
      <c r="C33" s="5" t="s">
        <v>91</v>
      </c>
      <c r="D33" s="8">
        <v>300000</v>
      </c>
      <c r="E33" s="8">
        <f>D33*0.93</f>
        <v>279000</v>
      </c>
      <c r="F33" s="8">
        <f>D33*0.2</f>
        <v>60000</v>
      </c>
      <c r="G33" s="8">
        <f>E33*0.2</f>
        <v>55800</v>
      </c>
      <c r="H33" s="5" t="s">
        <v>26</v>
      </c>
      <c r="I33" s="5" t="s">
        <v>255</v>
      </c>
      <c r="J33" s="9">
        <f t="shared" ref="J33" si="27">(E33/D33)*100</f>
        <v>93</v>
      </c>
      <c r="K33" s="10" t="str">
        <f t="shared" ref="K33" si="28">D33/F33 &amp; ":"&amp;"1"</f>
        <v>5:1</v>
      </c>
      <c r="L33" s="12" t="s">
        <v>66</v>
      </c>
      <c r="M33" s="6" t="s">
        <v>93</v>
      </c>
      <c r="N33" s="12" t="s">
        <v>67</v>
      </c>
      <c r="O33" s="12" t="s">
        <v>68</v>
      </c>
      <c r="P33" s="6" t="s">
        <v>45</v>
      </c>
      <c r="Q33" s="6">
        <v>80</v>
      </c>
      <c r="R33" s="12" t="s">
        <v>69</v>
      </c>
      <c r="S33" s="2" t="s">
        <v>207</v>
      </c>
      <c r="T33" s="3" t="s">
        <v>213</v>
      </c>
    </row>
    <row r="34" spans="1:20" x14ac:dyDescent="0.35">
      <c r="A34" s="1" t="s">
        <v>6</v>
      </c>
      <c r="B34" s="1" t="s">
        <v>5</v>
      </c>
      <c r="C34" s="5" t="s">
        <v>92</v>
      </c>
      <c r="D34" s="8">
        <v>300000</v>
      </c>
      <c r="E34" s="8">
        <f>D34*0.93</f>
        <v>279000</v>
      </c>
      <c r="F34" s="8">
        <f>D34*0.2</f>
        <v>60000</v>
      </c>
      <c r="G34" s="8">
        <f>E34*0.2</f>
        <v>55800</v>
      </c>
      <c r="H34" s="5" t="s">
        <v>26</v>
      </c>
      <c r="I34" s="5" t="s">
        <v>255</v>
      </c>
      <c r="J34" s="9">
        <f t="shared" si="6"/>
        <v>93</v>
      </c>
      <c r="K34" s="10" t="str">
        <f t="shared" si="7"/>
        <v>5:1</v>
      </c>
      <c r="L34" s="12" t="s">
        <v>66</v>
      </c>
      <c r="M34" s="6" t="s">
        <v>94</v>
      </c>
      <c r="N34" s="12" t="s">
        <v>67</v>
      </c>
      <c r="O34" s="12" t="s">
        <v>68</v>
      </c>
      <c r="P34" s="6" t="s">
        <v>45</v>
      </c>
      <c r="Q34" s="6">
        <v>80</v>
      </c>
      <c r="R34" s="12" t="s">
        <v>69</v>
      </c>
      <c r="S34" s="2" t="s">
        <v>208</v>
      </c>
      <c r="T34" s="3" t="s">
        <v>213</v>
      </c>
    </row>
    <row r="35" spans="1:20" x14ac:dyDescent="0.35">
      <c r="A35" s="1" t="s">
        <v>6</v>
      </c>
      <c r="B35" s="1" t="s">
        <v>5</v>
      </c>
      <c r="C35" s="5" t="s">
        <v>95</v>
      </c>
      <c r="D35" s="8">
        <v>399000</v>
      </c>
      <c r="E35" s="8">
        <f>D35*0.93</f>
        <v>371070</v>
      </c>
      <c r="F35" s="8">
        <f t="shared" ref="F35" si="29">D35*0.2</f>
        <v>79800</v>
      </c>
      <c r="G35" s="8">
        <f t="shared" ref="G35" si="30">E35*0.2</f>
        <v>74214</v>
      </c>
      <c r="H35" s="5" t="s">
        <v>26</v>
      </c>
      <c r="I35" s="5" t="s">
        <v>255</v>
      </c>
      <c r="J35" s="9">
        <f t="shared" ref="J35" si="31">(E35/D35)*100</f>
        <v>93</v>
      </c>
      <c r="K35" s="10" t="str">
        <f t="shared" ref="K35" si="32">D35/F35 &amp; ":"&amp;"1"</f>
        <v>5:1</v>
      </c>
      <c r="L35" s="12" t="s">
        <v>70</v>
      </c>
      <c r="M35" s="6" t="s">
        <v>93</v>
      </c>
      <c r="N35" s="12" t="s">
        <v>71</v>
      </c>
      <c r="O35" s="12" t="s">
        <v>73</v>
      </c>
      <c r="P35" s="6" t="s">
        <v>45</v>
      </c>
      <c r="Q35" s="6">
        <v>80</v>
      </c>
      <c r="R35" s="12" t="s">
        <v>69</v>
      </c>
      <c r="S35" s="2" t="s">
        <v>207</v>
      </c>
      <c r="T35" s="3" t="s">
        <v>214</v>
      </c>
    </row>
    <row r="36" spans="1:20" x14ac:dyDescent="0.35">
      <c r="A36" s="1" t="s">
        <v>6</v>
      </c>
      <c r="B36" s="1" t="s">
        <v>5</v>
      </c>
      <c r="C36" s="5" t="s">
        <v>96</v>
      </c>
      <c r="D36" s="8">
        <v>399000</v>
      </c>
      <c r="E36" s="8">
        <f>D36*0.93</f>
        <v>371070</v>
      </c>
      <c r="F36" s="8">
        <f t="shared" ref="F36:G68" si="33">D36*0.2</f>
        <v>79800</v>
      </c>
      <c r="G36" s="8">
        <f t="shared" si="33"/>
        <v>74214</v>
      </c>
      <c r="H36" s="5" t="s">
        <v>26</v>
      </c>
      <c r="I36" s="5" t="s">
        <v>255</v>
      </c>
      <c r="J36" s="9">
        <f t="shared" si="6"/>
        <v>93</v>
      </c>
      <c r="K36" s="10" t="str">
        <f t="shared" si="7"/>
        <v>5:1</v>
      </c>
      <c r="L36" s="12" t="s">
        <v>70</v>
      </c>
      <c r="M36" s="6" t="s">
        <v>94</v>
      </c>
      <c r="N36" s="12" t="s">
        <v>71</v>
      </c>
      <c r="O36" s="12" t="s">
        <v>73</v>
      </c>
      <c r="P36" s="6" t="s">
        <v>45</v>
      </c>
      <c r="Q36" s="6">
        <v>80</v>
      </c>
      <c r="R36" s="12" t="s">
        <v>69</v>
      </c>
      <c r="S36" s="2" t="s">
        <v>208</v>
      </c>
      <c r="T36" s="3" t="s">
        <v>214</v>
      </c>
    </row>
    <row r="37" spans="1:20" x14ac:dyDescent="0.35">
      <c r="A37" s="1" t="s">
        <v>6</v>
      </c>
      <c r="B37" s="1" t="s">
        <v>5</v>
      </c>
      <c r="C37" s="5" t="s">
        <v>97</v>
      </c>
      <c r="D37" s="8">
        <v>500000</v>
      </c>
      <c r="E37" s="8">
        <f>D37*0.912</f>
        <v>456000</v>
      </c>
      <c r="F37" s="8">
        <f t="shared" ref="F37" si="34">D37*0.2</f>
        <v>100000</v>
      </c>
      <c r="G37" s="8">
        <f t="shared" ref="G37" si="35">E37*0.2</f>
        <v>91200</v>
      </c>
      <c r="H37" s="5" t="s">
        <v>26</v>
      </c>
      <c r="I37" s="5" t="s">
        <v>255</v>
      </c>
      <c r="J37" s="9">
        <f t="shared" ref="J37" si="36">(E37/D37)*100</f>
        <v>91.2</v>
      </c>
      <c r="K37" s="10" t="str">
        <f t="shared" ref="K37" si="37">D37/F37 &amp; ":"&amp;"1"</f>
        <v>5:1</v>
      </c>
      <c r="L37" s="12" t="s">
        <v>70</v>
      </c>
      <c r="M37" s="6" t="s">
        <v>93</v>
      </c>
      <c r="N37" s="12" t="s">
        <v>72</v>
      </c>
      <c r="O37" s="12" t="s">
        <v>73</v>
      </c>
      <c r="P37" s="6" t="s">
        <v>45</v>
      </c>
      <c r="Q37" s="6">
        <v>80</v>
      </c>
      <c r="R37" s="12" t="s">
        <v>69</v>
      </c>
      <c r="S37" s="2" t="s">
        <v>207</v>
      </c>
      <c r="T37" s="3" t="s">
        <v>215</v>
      </c>
    </row>
    <row r="38" spans="1:20" x14ac:dyDescent="0.35">
      <c r="A38" s="1" t="s">
        <v>6</v>
      </c>
      <c r="B38" s="1" t="s">
        <v>5</v>
      </c>
      <c r="C38" s="5" t="s">
        <v>98</v>
      </c>
      <c r="D38" s="8">
        <v>500000</v>
      </c>
      <c r="E38" s="8">
        <f>D38*0.912</f>
        <v>456000</v>
      </c>
      <c r="F38" s="8">
        <f t="shared" si="33"/>
        <v>100000</v>
      </c>
      <c r="G38" s="8">
        <f t="shared" si="33"/>
        <v>91200</v>
      </c>
      <c r="H38" s="5" t="s">
        <v>26</v>
      </c>
      <c r="I38" s="5" t="s">
        <v>255</v>
      </c>
      <c r="J38" s="9">
        <f t="shared" si="6"/>
        <v>91.2</v>
      </c>
      <c r="K38" s="10" t="str">
        <f t="shared" si="7"/>
        <v>5:1</v>
      </c>
      <c r="L38" s="12" t="s">
        <v>70</v>
      </c>
      <c r="M38" s="6" t="s">
        <v>94</v>
      </c>
      <c r="N38" s="12" t="s">
        <v>72</v>
      </c>
      <c r="O38" s="12" t="s">
        <v>73</v>
      </c>
      <c r="P38" s="6" t="s">
        <v>45</v>
      </c>
      <c r="Q38" s="6">
        <v>80</v>
      </c>
      <c r="R38" s="12" t="s">
        <v>69</v>
      </c>
      <c r="S38" s="2" t="s">
        <v>208</v>
      </c>
      <c r="T38" s="3" t="s">
        <v>215</v>
      </c>
    </row>
    <row r="39" spans="1:20" x14ac:dyDescent="0.35">
      <c r="A39" s="1" t="s">
        <v>6</v>
      </c>
      <c r="B39" s="1" t="s">
        <v>5</v>
      </c>
      <c r="C39" s="5" t="s">
        <v>99</v>
      </c>
      <c r="D39" s="8">
        <v>750000</v>
      </c>
      <c r="E39" s="8">
        <f>D39*0.93868</f>
        <v>704010</v>
      </c>
      <c r="F39" s="8">
        <f t="shared" ref="F39" si="38">D39*0.2</f>
        <v>150000</v>
      </c>
      <c r="G39" s="8">
        <f t="shared" ref="G39" si="39">E39*0.2</f>
        <v>140802</v>
      </c>
      <c r="H39" s="5" t="s">
        <v>26</v>
      </c>
      <c r="I39" s="5" t="s">
        <v>253</v>
      </c>
      <c r="J39" s="9">
        <f t="shared" ref="J39:J40" si="40">(E39/D39)*100</f>
        <v>93.867999999999995</v>
      </c>
      <c r="K39" s="10" t="str">
        <f t="shared" ref="K39:K40" si="41">D39/F39 &amp; ":"&amp;"1"</f>
        <v>5:1</v>
      </c>
      <c r="L39" s="12" t="s">
        <v>74</v>
      </c>
      <c r="M39" s="6" t="s">
        <v>93</v>
      </c>
      <c r="N39" s="12" t="s">
        <v>79</v>
      </c>
      <c r="O39" s="12" t="s">
        <v>75</v>
      </c>
      <c r="P39" s="6" t="s">
        <v>45</v>
      </c>
      <c r="Q39" s="6">
        <v>80</v>
      </c>
      <c r="R39" s="12" t="s">
        <v>76</v>
      </c>
      <c r="S39" s="2" t="s">
        <v>206</v>
      </c>
      <c r="T39" s="3" t="s">
        <v>216</v>
      </c>
    </row>
    <row r="40" spans="1:20" x14ac:dyDescent="0.35">
      <c r="A40" s="1" t="s">
        <v>6</v>
      </c>
      <c r="B40" s="1" t="s">
        <v>5</v>
      </c>
      <c r="C40" s="5" t="s">
        <v>100</v>
      </c>
      <c r="D40" s="8">
        <v>750000</v>
      </c>
      <c r="E40" s="8">
        <f>D40*0.93868</f>
        <v>704010</v>
      </c>
      <c r="F40" s="8">
        <f>D40*0.1</f>
        <v>75000</v>
      </c>
      <c r="G40" s="8">
        <f>E40*0.1</f>
        <v>70401</v>
      </c>
      <c r="H40" s="5" t="s">
        <v>26</v>
      </c>
      <c r="I40" s="5" t="s">
        <v>253</v>
      </c>
      <c r="J40" s="9">
        <f t="shared" si="40"/>
        <v>93.867999999999995</v>
      </c>
      <c r="K40" s="10" t="str">
        <f t="shared" si="41"/>
        <v>10:1</v>
      </c>
      <c r="L40" s="12" t="s">
        <v>74</v>
      </c>
      <c r="M40" s="6" t="s">
        <v>93</v>
      </c>
      <c r="N40" s="12" t="s">
        <v>79</v>
      </c>
      <c r="O40" s="12" t="s">
        <v>75</v>
      </c>
      <c r="P40" s="6" t="s">
        <v>45</v>
      </c>
      <c r="Q40" s="6">
        <v>80</v>
      </c>
      <c r="R40" s="12" t="s">
        <v>76</v>
      </c>
      <c r="S40" s="2" t="s">
        <v>207</v>
      </c>
      <c r="T40" s="3" t="s">
        <v>216</v>
      </c>
    </row>
    <row r="41" spans="1:20" x14ac:dyDescent="0.35">
      <c r="A41" s="1" t="s">
        <v>6</v>
      </c>
      <c r="B41" s="1" t="s">
        <v>5</v>
      </c>
      <c r="C41" s="5" t="s">
        <v>101</v>
      </c>
      <c r="D41" s="8">
        <v>750000</v>
      </c>
      <c r="E41" s="8">
        <f>D41*0.93868</f>
        <v>704010</v>
      </c>
      <c r="F41" s="8">
        <f t="shared" si="33"/>
        <v>150000</v>
      </c>
      <c r="G41" s="8">
        <f t="shared" si="33"/>
        <v>140802</v>
      </c>
      <c r="H41" s="5" t="s">
        <v>26</v>
      </c>
      <c r="I41" s="5" t="s">
        <v>253</v>
      </c>
      <c r="J41" s="9">
        <f t="shared" si="6"/>
        <v>93.867999999999995</v>
      </c>
      <c r="K41" s="10" t="str">
        <f t="shared" si="7"/>
        <v>5:1</v>
      </c>
      <c r="L41" s="12" t="s">
        <v>74</v>
      </c>
      <c r="M41" s="6" t="s">
        <v>94</v>
      </c>
      <c r="N41" s="12" t="s">
        <v>79</v>
      </c>
      <c r="O41" s="12" t="s">
        <v>75</v>
      </c>
      <c r="P41" s="6" t="s">
        <v>45</v>
      </c>
      <c r="Q41" s="6">
        <v>80</v>
      </c>
      <c r="R41" s="12" t="s">
        <v>76</v>
      </c>
      <c r="S41" s="2" t="s">
        <v>208</v>
      </c>
      <c r="T41" s="3" t="s">
        <v>216</v>
      </c>
    </row>
    <row r="42" spans="1:20" x14ac:dyDescent="0.35">
      <c r="A42" s="1" t="s">
        <v>6</v>
      </c>
      <c r="B42" s="1" t="s">
        <v>5</v>
      </c>
      <c r="C42" s="5" t="s">
        <v>102</v>
      </c>
      <c r="D42" s="8">
        <v>900000</v>
      </c>
      <c r="E42" s="8">
        <f>D42*0.939</f>
        <v>845100</v>
      </c>
      <c r="F42" s="8">
        <f t="shared" si="33"/>
        <v>180000</v>
      </c>
      <c r="G42" s="8">
        <f t="shared" si="33"/>
        <v>169020</v>
      </c>
      <c r="H42" s="5" t="s">
        <v>26</v>
      </c>
      <c r="I42" s="5" t="s">
        <v>253</v>
      </c>
      <c r="J42" s="9">
        <f t="shared" si="6"/>
        <v>93.899999999999991</v>
      </c>
      <c r="K42" s="10" t="str">
        <f t="shared" si="7"/>
        <v>5:1</v>
      </c>
      <c r="L42" s="12" t="s">
        <v>77</v>
      </c>
      <c r="M42" s="6" t="s">
        <v>93</v>
      </c>
      <c r="N42" s="12" t="s">
        <v>78</v>
      </c>
      <c r="O42" s="12" t="s">
        <v>75</v>
      </c>
      <c r="P42" s="6" t="s">
        <v>45</v>
      </c>
      <c r="Q42" s="6">
        <v>80</v>
      </c>
      <c r="R42" s="12" t="s">
        <v>76</v>
      </c>
      <c r="S42" s="2" t="s">
        <v>206</v>
      </c>
      <c r="T42" s="3" t="s">
        <v>217</v>
      </c>
    </row>
    <row r="43" spans="1:20" x14ac:dyDescent="0.35">
      <c r="A43" s="1" t="s">
        <v>6</v>
      </c>
      <c r="B43" s="1" t="s">
        <v>5</v>
      </c>
      <c r="C43" s="5" t="s">
        <v>103</v>
      </c>
      <c r="D43" s="8">
        <v>900000</v>
      </c>
      <c r="E43" s="8">
        <f>D43*0.939</f>
        <v>845100</v>
      </c>
      <c r="F43" s="8">
        <f>D43*0.1</f>
        <v>90000</v>
      </c>
      <c r="G43" s="8">
        <f>E43*0.1</f>
        <v>84510</v>
      </c>
      <c r="H43" s="5" t="s">
        <v>26</v>
      </c>
      <c r="I43" s="5" t="s">
        <v>253</v>
      </c>
      <c r="J43" s="9">
        <f t="shared" ref="J43" si="42">(E43/D43)*100</f>
        <v>93.899999999999991</v>
      </c>
      <c r="K43" s="10" t="str">
        <f t="shared" ref="K43" si="43">D43/F43 &amp; ":"&amp;"1"</f>
        <v>10:1</v>
      </c>
      <c r="L43" s="12" t="s">
        <v>77</v>
      </c>
      <c r="M43" s="6" t="s">
        <v>93</v>
      </c>
      <c r="N43" s="12" t="s">
        <v>78</v>
      </c>
      <c r="O43" s="12" t="s">
        <v>75</v>
      </c>
      <c r="P43" s="6" t="s">
        <v>45</v>
      </c>
      <c r="Q43" s="6">
        <v>80</v>
      </c>
      <c r="R43" s="12" t="s">
        <v>76</v>
      </c>
      <c r="S43" s="2" t="s">
        <v>207</v>
      </c>
      <c r="T43" s="3" t="s">
        <v>217</v>
      </c>
    </row>
    <row r="44" spans="1:20" x14ac:dyDescent="0.35">
      <c r="A44" s="1" t="s">
        <v>6</v>
      </c>
      <c r="B44" s="1" t="s">
        <v>5</v>
      </c>
      <c r="C44" s="5" t="s">
        <v>104</v>
      </c>
      <c r="D44" s="8">
        <v>900000</v>
      </c>
      <c r="E44" s="8">
        <f>D44*0.939</f>
        <v>845100</v>
      </c>
      <c r="F44" s="8">
        <f t="shared" si="33"/>
        <v>180000</v>
      </c>
      <c r="G44" s="8">
        <f t="shared" si="33"/>
        <v>169020</v>
      </c>
      <c r="H44" s="5" t="s">
        <v>26</v>
      </c>
      <c r="I44" s="5" t="s">
        <v>253</v>
      </c>
      <c r="J44" s="9">
        <f t="shared" si="6"/>
        <v>93.899999999999991</v>
      </c>
      <c r="K44" s="10" t="str">
        <f t="shared" si="7"/>
        <v>5:1</v>
      </c>
      <c r="L44" s="12" t="s">
        <v>77</v>
      </c>
      <c r="M44" s="6" t="s">
        <v>94</v>
      </c>
      <c r="N44" s="12" t="s">
        <v>78</v>
      </c>
      <c r="O44" s="12" t="s">
        <v>75</v>
      </c>
      <c r="P44" s="6" t="s">
        <v>45</v>
      </c>
      <c r="Q44" s="6">
        <v>80</v>
      </c>
      <c r="R44" s="12" t="s">
        <v>76</v>
      </c>
      <c r="S44" s="2" t="s">
        <v>208</v>
      </c>
      <c r="T44" s="3" t="s">
        <v>217</v>
      </c>
    </row>
    <row r="45" spans="1:20" x14ac:dyDescent="0.35">
      <c r="A45" s="1" t="s">
        <v>6</v>
      </c>
      <c r="B45" s="1" t="s">
        <v>5</v>
      </c>
      <c r="C45" s="5" t="s">
        <v>105</v>
      </c>
      <c r="D45" s="8">
        <v>1050000</v>
      </c>
      <c r="E45" s="8">
        <f t="shared" ref="E45" si="44">D45*0.941</f>
        <v>988050</v>
      </c>
      <c r="F45" s="8">
        <f t="shared" ref="F45" si="45">D45*0.2</f>
        <v>210000</v>
      </c>
      <c r="G45" s="8">
        <f t="shared" ref="G45" si="46">E45*0.2</f>
        <v>197610</v>
      </c>
      <c r="H45" s="5" t="s">
        <v>26</v>
      </c>
      <c r="I45" s="5" t="s">
        <v>253</v>
      </c>
      <c r="J45" s="9">
        <f t="shared" ref="J45" si="47">(E45/D45)*100</f>
        <v>94.1</v>
      </c>
      <c r="K45" s="10" t="str">
        <f t="shared" ref="K45" si="48">D45/F45 &amp; ":"&amp;"1"</f>
        <v>5:1</v>
      </c>
      <c r="L45" s="12" t="s">
        <v>80</v>
      </c>
      <c r="M45" s="6" t="s">
        <v>93</v>
      </c>
      <c r="N45" s="12" t="s">
        <v>48</v>
      </c>
      <c r="O45" s="12" t="s">
        <v>75</v>
      </c>
      <c r="P45" s="6" t="s">
        <v>45</v>
      </c>
      <c r="Q45" s="6">
        <v>125</v>
      </c>
      <c r="R45" s="12" t="s">
        <v>76</v>
      </c>
      <c r="S45" s="2" t="s">
        <v>206</v>
      </c>
      <c r="T45" s="3" t="s">
        <v>218</v>
      </c>
    </row>
    <row r="46" spans="1:20" x14ac:dyDescent="0.35">
      <c r="A46" s="1" t="s">
        <v>6</v>
      </c>
      <c r="B46" s="1" t="s">
        <v>5</v>
      </c>
      <c r="C46" s="5" t="s">
        <v>106</v>
      </c>
      <c r="D46" s="8">
        <v>1050000</v>
      </c>
      <c r="E46" s="8">
        <f t="shared" ref="E46" si="49">D46*0.941</f>
        <v>988050</v>
      </c>
      <c r="F46" s="8">
        <f>D46*0.1</f>
        <v>105000</v>
      </c>
      <c r="G46" s="8">
        <f>E46*0.1</f>
        <v>98805</v>
      </c>
      <c r="H46" s="5" t="s">
        <v>26</v>
      </c>
      <c r="I46" s="5" t="s">
        <v>253</v>
      </c>
      <c r="J46" s="9">
        <f t="shared" ref="J46" si="50">(E46/D46)*100</f>
        <v>94.1</v>
      </c>
      <c r="K46" s="10" t="str">
        <f t="shared" ref="K46" si="51">D46/F46 &amp; ":"&amp;"1"</f>
        <v>10:1</v>
      </c>
      <c r="L46" s="12" t="s">
        <v>80</v>
      </c>
      <c r="M46" s="6" t="s">
        <v>93</v>
      </c>
      <c r="N46" s="12" t="s">
        <v>48</v>
      </c>
      <c r="O46" s="12" t="s">
        <v>75</v>
      </c>
      <c r="P46" s="6" t="s">
        <v>45</v>
      </c>
      <c r="Q46" s="6">
        <v>125</v>
      </c>
      <c r="R46" s="12" t="s">
        <v>76</v>
      </c>
      <c r="S46" s="2" t="s">
        <v>207</v>
      </c>
      <c r="T46" s="3" t="s">
        <v>218</v>
      </c>
    </row>
    <row r="47" spans="1:20" x14ac:dyDescent="0.35">
      <c r="A47" s="1" t="s">
        <v>6</v>
      </c>
      <c r="B47" s="1" t="s">
        <v>5</v>
      </c>
      <c r="C47" s="5" t="s">
        <v>107</v>
      </c>
      <c r="D47" s="8">
        <v>1050000</v>
      </c>
      <c r="E47" s="8">
        <f t="shared" si="4"/>
        <v>988050</v>
      </c>
      <c r="F47" s="8">
        <f t="shared" si="33"/>
        <v>210000</v>
      </c>
      <c r="G47" s="8">
        <f t="shared" si="33"/>
        <v>197610</v>
      </c>
      <c r="H47" s="5" t="s">
        <v>26</v>
      </c>
      <c r="I47" s="5" t="s">
        <v>253</v>
      </c>
      <c r="J47" s="9">
        <f t="shared" si="6"/>
        <v>94.1</v>
      </c>
      <c r="K47" s="10" t="str">
        <f t="shared" si="7"/>
        <v>5:1</v>
      </c>
      <c r="L47" s="12" t="s">
        <v>80</v>
      </c>
      <c r="M47" s="6" t="s">
        <v>94</v>
      </c>
      <c r="N47" s="12" t="s">
        <v>48</v>
      </c>
      <c r="O47" s="12" t="s">
        <v>75</v>
      </c>
      <c r="P47" s="6" t="s">
        <v>45</v>
      </c>
      <c r="Q47" s="6">
        <v>125</v>
      </c>
      <c r="R47" s="12" t="s">
        <v>76</v>
      </c>
      <c r="S47" s="2" t="s">
        <v>208</v>
      </c>
      <c r="T47" s="3" t="s">
        <v>218</v>
      </c>
    </row>
    <row r="48" spans="1:20" x14ac:dyDescent="0.35">
      <c r="A48" s="1" t="s">
        <v>6</v>
      </c>
      <c r="B48" s="1" t="s">
        <v>5</v>
      </c>
      <c r="C48" s="5" t="s">
        <v>108</v>
      </c>
      <c r="D48" s="8">
        <v>1500000</v>
      </c>
      <c r="E48" s="8">
        <f t="shared" ref="E48" si="52">D48*0.941</f>
        <v>1411500</v>
      </c>
      <c r="F48" s="8">
        <f t="shared" ref="F48" si="53">D48*0.2</f>
        <v>300000</v>
      </c>
      <c r="G48" s="8">
        <f t="shared" ref="G48" si="54">E48*0.2</f>
        <v>282300</v>
      </c>
      <c r="H48" s="5" t="s">
        <v>26</v>
      </c>
      <c r="I48" s="5" t="s">
        <v>254</v>
      </c>
      <c r="J48" s="9">
        <f t="shared" ref="J48" si="55">(E48/D48)*100</f>
        <v>94.1</v>
      </c>
      <c r="K48" s="10" t="str">
        <f t="shared" ref="K48" si="56">D48/F48 &amp; ":"&amp;"1"</f>
        <v>5:1</v>
      </c>
      <c r="L48" s="12" t="s">
        <v>58</v>
      </c>
      <c r="M48" s="6" t="s">
        <v>93</v>
      </c>
      <c r="N48" s="12" t="s">
        <v>111</v>
      </c>
      <c r="O48" s="12" t="s">
        <v>82</v>
      </c>
      <c r="P48" s="6" t="s">
        <v>45</v>
      </c>
      <c r="Q48" s="6">
        <v>125</v>
      </c>
      <c r="R48" s="12" t="s">
        <v>61</v>
      </c>
      <c r="S48" s="2" t="s">
        <v>206</v>
      </c>
      <c r="T48" s="3" t="s">
        <v>220</v>
      </c>
    </row>
    <row r="49" spans="1:20" x14ac:dyDescent="0.35">
      <c r="A49" s="1" t="s">
        <v>6</v>
      </c>
      <c r="B49" s="1" t="s">
        <v>5</v>
      </c>
      <c r="C49" s="5" t="s">
        <v>109</v>
      </c>
      <c r="D49" s="8">
        <v>1500000</v>
      </c>
      <c r="E49" s="8">
        <f t="shared" ref="E49" si="57">D49*0.941</f>
        <v>1411500</v>
      </c>
      <c r="F49" s="8">
        <f>D49*0.1</f>
        <v>150000</v>
      </c>
      <c r="G49" s="8">
        <f>E49*0.1</f>
        <v>141150</v>
      </c>
      <c r="H49" s="5" t="s">
        <v>26</v>
      </c>
      <c r="I49" s="5" t="s">
        <v>254</v>
      </c>
      <c r="J49" s="9">
        <f t="shared" ref="J49" si="58">(E49/D49)*100</f>
        <v>94.1</v>
      </c>
      <c r="K49" s="10" t="str">
        <f t="shared" ref="K49" si="59">D49/F49 &amp; ":"&amp;"1"</f>
        <v>10:1</v>
      </c>
      <c r="L49" s="12" t="s">
        <v>58</v>
      </c>
      <c r="M49" s="6" t="s">
        <v>93</v>
      </c>
      <c r="N49" s="12" t="s">
        <v>81</v>
      </c>
      <c r="O49" s="12" t="s">
        <v>82</v>
      </c>
      <c r="P49" s="6" t="s">
        <v>45</v>
      </c>
      <c r="Q49" s="6">
        <v>125</v>
      </c>
      <c r="R49" s="12" t="s">
        <v>61</v>
      </c>
      <c r="S49" s="2" t="s">
        <v>207</v>
      </c>
      <c r="T49" s="3" t="s">
        <v>220</v>
      </c>
    </row>
    <row r="50" spans="1:20" x14ac:dyDescent="0.35">
      <c r="A50" s="1" t="s">
        <v>6</v>
      </c>
      <c r="B50" s="1" t="s">
        <v>5</v>
      </c>
      <c r="C50" s="5" t="s">
        <v>110</v>
      </c>
      <c r="D50" s="8">
        <v>1500000</v>
      </c>
      <c r="E50" s="8">
        <f t="shared" si="4"/>
        <v>1411500</v>
      </c>
      <c r="F50" s="8">
        <f t="shared" si="33"/>
        <v>300000</v>
      </c>
      <c r="G50" s="8">
        <f t="shared" si="33"/>
        <v>282300</v>
      </c>
      <c r="H50" s="5" t="s">
        <v>26</v>
      </c>
      <c r="I50" s="5" t="s">
        <v>254</v>
      </c>
      <c r="J50" s="9">
        <f t="shared" si="6"/>
        <v>94.1</v>
      </c>
      <c r="K50" s="10" t="str">
        <f t="shared" si="7"/>
        <v>5:1</v>
      </c>
      <c r="L50" s="12" t="s">
        <v>58</v>
      </c>
      <c r="M50" s="6" t="s">
        <v>94</v>
      </c>
      <c r="N50" s="12" t="s">
        <v>81</v>
      </c>
      <c r="O50" s="12" t="s">
        <v>82</v>
      </c>
      <c r="P50" s="6" t="s">
        <v>45</v>
      </c>
      <c r="Q50" s="6">
        <v>125</v>
      </c>
      <c r="R50" s="12" t="s">
        <v>61</v>
      </c>
      <c r="S50" s="2" t="s">
        <v>208</v>
      </c>
      <c r="T50" s="3" t="s">
        <v>220</v>
      </c>
    </row>
    <row r="51" spans="1:20" x14ac:dyDescent="0.35">
      <c r="A51" s="1" t="s">
        <v>6</v>
      </c>
      <c r="B51" s="1" t="s">
        <v>5</v>
      </c>
      <c r="C51" s="5" t="s">
        <v>112</v>
      </c>
      <c r="D51" s="8">
        <v>2000000</v>
      </c>
      <c r="E51" s="8">
        <f t="shared" ref="E51:E52" si="60">D51*0.923</f>
        <v>1846000</v>
      </c>
      <c r="F51" s="8">
        <f t="shared" ref="F51" si="61">D51*0.2</f>
        <v>400000</v>
      </c>
      <c r="G51" s="8">
        <f t="shared" ref="G51" si="62">E51*0.2</f>
        <v>369200</v>
      </c>
      <c r="H51" s="5" t="s">
        <v>26</v>
      </c>
      <c r="I51" s="5" t="s">
        <v>254</v>
      </c>
      <c r="J51" s="9">
        <f t="shared" ref="J51:J52" si="63">(E51/D51)*100</f>
        <v>92.300000000000011</v>
      </c>
      <c r="K51" s="10" t="str">
        <f t="shared" ref="K51:K52" si="64">D51/F51 &amp; ":"&amp;"1"</f>
        <v>5:1</v>
      </c>
      <c r="L51" s="12" t="s">
        <v>83</v>
      </c>
      <c r="M51" s="6" t="s">
        <v>93</v>
      </c>
      <c r="N51" s="12" t="s">
        <v>87</v>
      </c>
      <c r="O51" s="12" t="s">
        <v>82</v>
      </c>
      <c r="P51" s="6" t="s">
        <v>45</v>
      </c>
      <c r="Q51" s="6">
        <v>125</v>
      </c>
      <c r="R51" s="12" t="s">
        <v>61</v>
      </c>
      <c r="S51" s="2" t="s">
        <v>206</v>
      </c>
      <c r="T51" s="3" t="s">
        <v>221</v>
      </c>
    </row>
    <row r="52" spans="1:20" x14ac:dyDescent="0.35">
      <c r="A52" s="1" t="s">
        <v>6</v>
      </c>
      <c r="B52" s="1" t="s">
        <v>5</v>
      </c>
      <c r="C52" s="5" t="s">
        <v>113</v>
      </c>
      <c r="D52" s="8">
        <v>2000000</v>
      </c>
      <c r="E52" s="8">
        <f t="shared" si="60"/>
        <v>1846000</v>
      </c>
      <c r="F52" s="8">
        <f>D52*0.1</f>
        <v>200000</v>
      </c>
      <c r="G52" s="8">
        <f>E52*0.1</f>
        <v>184600</v>
      </c>
      <c r="H52" s="5" t="s">
        <v>26</v>
      </c>
      <c r="I52" s="5" t="s">
        <v>254</v>
      </c>
      <c r="J52" s="9">
        <f t="shared" si="63"/>
        <v>92.300000000000011</v>
      </c>
      <c r="K52" s="10" t="str">
        <f t="shared" si="64"/>
        <v>10:1</v>
      </c>
      <c r="L52" s="12" t="s">
        <v>83</v>
      </c>
      <c r="M52" s="6" t="s">
        <v>93</v>
      </c>
      <c r="N52" s="12" t="s">
        <v>84</v>
      </c>
      <c r="O52" s="12" t="s">
        <v>82</v>
      </c>
      <c r="P52" s="6" t="s">
        <v>45</v>
      </c>
      <c r="Q52" s="6">
        <v>125</v>
      </c>
      <c r="R52" s="12" t="s">
        <v>61</v>
      </c>
      <c r="S52" s="2" t="s">
        <v>207</v>
      </c>
      <c r="T52" s="3" t="s">
        <v>221</v>
      </c>
    </row>
    <row r="53" spans="1:20" x14ac:dyDescent="0.35">
      <c r="A53" s="1" t="s">
        <v>6</v>
      </c>
      <c r="B53" s="1" t="s">
        <v>5</v>
      </c>
      <c r="C53" s="5" t="s">
        <v>114</v>
      </c>
      <c r="D53" s="8">
        <v>2000000</v>
      </c>
      <c r="E53" s="8">
        <f t="shared" ref="E53" si="65">D53*0.923</f>
        <v>1846000</v>
      </c>
      <c r="F53" s="8">
        <f t="shared" si="33"/>
        <v>400000</v>
      </c>
      <c r="G53" s="8">
        <f t="shared" si="33"/>
        <v>369200</v>
      </c>
      <c r="H53" s="5" t="s">
        <v>26</v>
      </c>
      <c r="I53" s="5" t="s">
        <v>254</v>
      </c>
      <c r="J53" s="9">
        <f t="shared" si="6"/>
        <v>92.300000000000011</v>
      </c>
      <c r="K53" s="10" t="str">
        <f t="shared" si="7"/>
        <v>5:1</v>
      </c>
      <c r="L53" s="12" t="s">
        <v>83</v>
      </c>
      <c r="M53" s="6" t="s">
        <v>94</v>
      </c>
      <c r="N53" s="12" t="s">
        <v>84</v>
      </c>
      <c r="O53" s="12" t="s">
        <v>82</v>
      </c>
      <c r="P53" s="6" t="s">
        <v>45</v>
      </c>
      <c r="Q53" s="6">
        <v>125</v>
      </c>
      <c r="R53" s="12" t="s">
        <v>61</v>
      </c>
      <c r="S53" s="2" t="s">
        <v>208</v>
      </c>
      <c r="T53" s="3" t="s">
        <v>221</v>
      </c>
    </row>
    <row r="54" spans="1:20" x14ac:dyDescent="0.35">
      <c r="A54" s="1" t="s">
        <v>6</v>
      </c>
      <c r="B54" s="1" t="s">
        <v>5</v>
      </c>
      <c r="C54" s="5" t="s">
        <v>115</v>
      </c>
      <c r="D54" s="8">
        <v>2500000</v>
      </c>
      <c r="E54" s="8">
        <f t="shared" ref="E54:E55" si="66">D54*0.941</f>
        <v>2352500</v>
      </c>
      <c r="F54" s="8">
        <f t="shared" ref="F54:F55" si="67">D54*0.2</f>
        <v>500000</v>
      </c>
      <c r="G54" s="8">
        <f t="shared" ref="G54:G55" si="68">E54*0.2</f>
        <v>470500</v>
      </c>
      <c r="H54" s="5" t="s">
        <v>26</v>
      </c>
      <c r="I54" s="5" t="s">
        <v>253</v>
      </c>
      <c r="J54" s="9">
        <f t="shared" ref="J54:J55" si="69">(E54/D54)*100</f>
        <v>94.1</v>
      </c>
      <c r="K54" s="10" t="str">
        <f t="shared" ref="K54:K55" si="70">D54/F54 &amp; ":"&amp;"1"</f>
        <v>5:1</v>
      </c>
      <c r="L54" s="12" t="s">
        <v>85</v>
      </c>
      <c r="M54" s="6" t="s">
        <v>93</v>
      </c>
      <c r="N54" s="12" t="s">
        <v>118</v>
      </c>
      <c r="O54" s="12" t="s">
        <v>88</v>
      </c>
      <c r="P54" s="6" t="s">
        <v>45</v>
      </c>
      <c r="Q54" s="6">
        <v>125</v>
      </c>
      <c r="R54" s="12" t="s">
        <v>61</v>
      </c>
      <c r="S54" s="2" t="s">
        <v>206</v>
      </c>
      <c r="T54" s="3" t="s">
        <v>222</v>
      </c>
    </row>
    <row r="55" spans="1:20" x14ac:dyDescent="0.35">
      <c r="A55" s="1" t="s">
        <v>6</v>
      </c>
      <c r="B55" s="1" t="s">
        <v>5</v>
      </c>
      <c r="C55" s="5" t="s">
        <v>116</v>
      </c>
      <c r="D55" s="8">
        <v>2500000</v>
      </c>
      <c r="E55" s="8">
        <f t="shared" si="66"/>
        <v>2352500</v>
      </c>
      <c r="F55" s="8">
        <f t="shared" si="67"/>
        <v>500000</v>
      </c>
      <c r="G55" s="8">
        <f t="shared" si="68"/>
        <v>470500</v>
      </c>
      <c r="H55" s="5" t="s">
        <v>26</v>
      </c>
      <c r="I55" s="5" t="s">
        <v>253</v>
      </c>
      <c r="J55" s="9">
        <f t="shared" si="69"/>
        <v>94.1</v>
      </c>
      <c r="K55" s="10" t="str">
        <f t="shared" si="70"/>
        <v>5:1</v>
      </c>
      <c r="L55" s="12" t="s">
        <v>85</v>
      </c>
      <c r="M55" s="6" t="s">
        <v>93</v>
      </c>
      <c r="N55" s="12" t="s">
        <v>86</v>
      </c>
      <c r="O55" s="12" t="s">
        <v>88</v>
      </c>
      <c r="P55" s="6" t="s">
        <v>45</v>
      </c>
      <c r="Q55" s="6">
        <v>125</v>
      </c>
      <c r="R55" s="12" t="s">
        <v>61</v>
      </c>
      <c r="S55" s="2" t="s">
        <v>207</v>
      </c>
      <c r="T55" s="3" t="s">
        <v>222</v>
      </c>
    </row>
    <row r="56" spans="1:20" x14ac:dyDescent="0.35">
      <c r="A56" s="1" t="s">
        <v>6</v>
      </c>
      <c r="B56" s="1" t="s">
        <v>5</v>
      </c>
      <c r="C56" s="5" t="s">
        <v>117</v>
      </c>
      <c r="D56" s="8">
        <v>2500000</v>
      </c>
      <c r="E56" s="8">
        <f t="shared" ref="E56:E61" si="71">D56*0.941</f>
        <v>2352500</v>
      </c>
      <c r="F56" s="8">
        <f t="shared" si="33"/>
        <v>500000</v>
      </c>
      <c r="G56" s="8">
        <f t="shared" si="33"/>
        <v>470500</v>
      </c>
      <c r="H56" s="5" t="s">
        <v>26</v>
      </c>
      <c r="I56" s="5" t="s">
        <v>253</v>
      </c>
      <c r="J56" s="9">
        <f t="shared" si="6"/>
        <v>94.1</v>
      </c>
      <c r="K56" s="10" t="str">
        <f t="shared" si="7"/>
        <v>5:1</v>
      </c>
      <c r="L56" s="12" t="s">
        <v>85</v>
      </c>
      <c r="M56" s="6" t="s">
        <v>94</v>
      </c>
      <c r="N56" s="12" t="s">
        <v>86</v>
      </c>
      <c r="O56" s="12" t="s">
        <v>88</v>
      </c>
      <c r="P56" s="6" t="s">
        <v>45</v>
      </c>
      <c r="Q56" s="6">
        <v>125</v>
      </c>
      <c r="R56" s="12" t="s">
        <v>61</v>
      </c>
      <c r="S56" s="2" t="s">
        <v>208</v>
      </c>
      <c r="T56" s="3" t="s">
        <v>222</v>
      </c>
    </row>
    <row r="57" spans="1:20" x14ac:dyDescent="0.35">
      <c r="A57" s="1" t="s">
        <v>6</v>
      </c>
      <c r="B57" s="1" t="s">
        <v>5</v>
      </c>
      <c r="C57" s="5" t="s">
        <v>119</v>
      </c>
      <c r="D57" s="8">
        <v>3000000</v>
      </c>
      <c r="E57" s="8">
        <f t="shared" ref="E57:E59" si="72">D57*0.941</f>
        <v>2823000</v>
      </c>
      <c r="F57" s="8">
        <f t="shared" si="33"/>
        <v>600000</v>
      </c>
      <c r="G57" s="8">
        <f t="shared" si="33"/>
        <v>564600</v>
      </c>
      <c r="H57" s="5" t="s">
        <v>31</v>
      </c>
      <c r="I57" s="5" t="s">
        <v>253</v>
      </c>
      <c r="J57" s="9">
        <f t="shared" si="6"/>
        <v>94.1</v>
      </c>
      <c r="K57" s="10" t="str">
        <f t="shared" si="7"/>
        <v>5:1</v>
      </c>
      <c r="L57" s="12" t="s">
        <v>85</v>
      </c>
      <c r="M57" s="6" t="s">
        <v>93</v>
      </c>
      <c r="N57" s="12" t="s">
        <v>125</v>
      </c>
      <c r="O57" s="12" t="s">
        <v>88</v>
      </c>
      <c r="P57" s="6" t="s">
        <v>45</v>
      </c>
      <c r="Q57" s="6">
        <v>125</v>
      </c>
      <c r="R57" s="12" t="s">
        <v>61</v>
      </c>
      <c r="S57" s="2" t="s">
        <v>206</v>
      </c>
      <c r="T57" s="3" t="s">
        <v>223</v>
      </c>
    </row>
    <row r="58" spans="1:20" x14ac:dyDescent="0.35">
      <c r="A58" s="1" t="s">
        <v>6</v>
      </c>
      <c r="B58" s="1" t="s">
        <v>5</v>
      </c>
      <c r="C58" s="5" t="s">
        <v>120</v>
      </c>
      <c r="D58" s="8">
        <v>3000000</v>
      </c>
      <c r="E58" s="8">
        <f t="shared" si="72"/>
        <v>2823000</v>
      </c>
      <c r="F58" s="8">
        <f t="shared" si="33"/>
        <v>600000</v>
      </c>
      <c r="G58" s="8">
        <f t="shared" si="33"/>
        <v>564600</v>
      </c>
      <c r="H58" s="5" t="s">
        <v>31</v>
      </c>
      <c r="I58" s="5" t="s">
        <v>253</v>
      </c>
      <c r="J58" s="9">
        <f t="shared" si="6"/>
        <v>94.1</v>
      </c>
      <c r="K58" s="10" t="str">
        <f t="shared" si="7"/>
        <v>5:1</v>
      </c>
      <c r="L58" s="12" t="s">
        <v>85</v>
      </c>
      <c r="M58" s="6" t="s">
        <v>93</v>
      </c>
      <c r="N58" s="12" t="s">
        <v>87</v>
      </c>
      <c r="O58" s="12" t="s">
        <v>88</v>
      </c>
      <c r="P58" s="6" t="s">
        <v>45</v>
      </c>
      <c r="Q58" s="6">
        <v>125</v>
      </c>
      <c r="R58" s="12" t="s">
        <v>61</v>
      </c>
      <c r="S58" s="2" t="s">
        <v>207</v>
      </c>
      <c r="T58" s="3" t="s">
        <v>223</v>
      </c>
    </row>
    <row r="59" spans="1:20" x14ac:dyDescent="0.35">
      <c r="A59" s="1" t="s">
        <v>6</v>
      </c>
      <c r="B59" s="1" t="s">
        <v>5</v>
      </c>
      <c r="C59" s="5" t="s">
        <v>121</v>
      </c>
      <c r="D59" s="8">
        <v>3000000</v>
      </c>
      <c r="E59" s="8">
        <f t="shared" si="72"/>
        <v>2823000</v>
      </c>
      <c r="F59" s="8">
        <f t="shared" ref="F59" si="73">D59*0.2</f>
        <v>600000</v>
      </c>
      <c r="G59" s="8">
        <f t="shared" ref="G59" si="74">E59*0.2</f>
        <v>564600</v>
      </c>
      <c r="H59" s="5" t="s">
        <v>31</v>
      </c>
      <c r="I59" s="5" t="s">
        <v>253</v>
      </c>
      <c r="J59" s="9">
        <f t="shared" ref="J59" si="75">(E59/D59)*100</f>
        <v>94.1</v>
      </c>
      <c r="K59" s="10" t="str">
        <f t="shared" ref="K59" si="76">D59/F59 &amp; ":"&amp;"1"</f>
        <v>5:1</v>
      </c>
      <c r="L59" s="12" t="s">
        <v>85</v>
      </c>
      <c r="M59" s="6" t="s">
        <v>94</v>
      </c>
      <c r="N59" s="12" t="s">
        <v>87</v>
      </c>
      <c r="O59" s="12" t="s">
        <v>88</v>
      </c>
      <c r="P59" s="6" t="s">
        <v>45</v>
      </c>
      <c r="Q59" s="6">
        <v>125</v>
      </c>
      <c r="R59" s="12" t="s">
        <v>61</v>
      </c>
      <c r="S59" s="2" t="s">
        <v>208</v>
      </c>
      <c r="T59" s="3" t="s">
        <v>223</v>
      </c>
    </row>
    <row r="60" spans="1:20" x14ac:dyDescent="0.35">
      <c r="A60" s="1" t="s">
        <v>6</v>
      </c>
      <c r="B60" s="1" t="s">
        <v>5</v>
      </c>
      <c r="C60" s="5" t="s">
        <v>122</v>
      </c>
      <c r="D60" s="8">
        <v>3000000</v>
      </c>
      <c r="E60" s="8">
        <f t="shared" si="71"/>
        <v>2823000</v>
      </c>
      <c r="F60" s="8">
        <f t="shared" ref="F60:F61" si="77">D60*0.2</f>
        <v>600000</v>
      </c>
      <c r="G60" s="8">
        <f t="shared" ref="G60:G61" si="78">E60*0.2</f>
        <v>564600</v>
      </c>
      <c r="H60" s="5" t="s">
        <v>126</v>
      </c>
      <c r="I60" s="5" t="s">
        <v>253</v>
      </c>
      <c r="J60" s="9">
        <f t="shared" ref="J60:J61" si="79">(E60/D60)*100</f>
        <v>94.1</v>
      </c>
      <c r="K60" s="10" t="str">
        <f t="shared" ref="K60:K61" si="80">D60/F60 &amp; ":"&amp;"1"</f>
        <v>5:1</v>
      </c>
      <c r="L60" s="12" t="s">
        <v>85</v>
      </c>
      <c r="M60" s="6" t="s">
        <v>93</v>
      </c>
      <c r="N60" s="12" t="s">
        <v>125</v>
      </c>
      <c r="O60" s="12" t="s">
        <v>88</v>
      </c>
      <c r="P60" s="6" t="s">
        <v>45</v>
      </c>
      <c r="Q60" s="6">
        <v>125</v>
      </c>
      <c r="R60" s="12" t="s">
        <v>61</v>
      </c>
      <c r="S60" s="2" t="s">
        <v>206</v>
      </c>
      <c r="T60" s="3" t="s">
        <v>223</v>
      </c>
    </row>
    <row r="61" spans="1:20" x14ac:dyDescent="0.35">
      <c r="A61" s="1" t="s">
        <v>6</v>
      </c>
      <c r="B61" s="1" t="s">
        <v>5</v>
      </c>
      <c r="C61" s="5" t="s">
        <v>123</v>
      </c>
      <c r="D61" s="8">
        <v>3000000</v>
      </c>
      <c r="E61" s="8">
        <f t="shared" si="71"/>
        <v>2823000</v>
      </c>
      <c r="F61" s="8">
        <f t="shared" si="77"/>
        <v>600000</v>
      </c>
      <c r="G61" s="8">
        <f t="shared" si="78"/>
        <v>564600</v>
      </c>
      <c r="H61" s="5" t="s">
        <v>126</v>
      </c>
      <c r="I61" s="5" t="s">
        <v>253</v>
      </c>
      <c r="J61" s="9">
        <f t="shared" si="79"/>
        <v>94.1</v>
      </c>
      <c r="K61" s="10" t="str">
        <f t="shared" si="80"/>
        <v>5:1</v>
      </c>
      <c r="L61" s="12" t="s">
        <v>85</v>
      </c>
      <c r="M61" s="6" t="s">
        <v>93</v>
      </c>
      <c r="N61" s="12" t="s">
        <v>87</v>
      </c>
      <c r="O61" s="12" t="s">
        <v>88</v>
      </c>
      <c r="P61" s="6" t="s">
        <v>45</v>
      </c>
      <c r="Q61" s="6">
        <v>125</v>
      </c>
      <c r="R61" s="12" t="s">
        <v>61</v>
      </c>
      <c r="S61" s="2" t="s">
        <v>207</v>
      </c>
      <c r="T61" s="3" t="s">
        <v>223</v>
      </c>
    </row>
    <row r="62" spans="1:20" x14ac:dyDescent="0.35">
      <c r="A62" s="1" t="s">
        <v>6</v>
      </c>
      <c r="B62" s="1" t="s">
        <v>5</v>
      </c>
      <c r="C62" s="5" t="s">
        <v>124</v>
      </c>
      <c r="D62" s="8">
        <v>3000000</v>
      </c>
      <c r="E62" s="8">
        <f t="shared" si="4"/>
        <v>2823000</v>
      </c>
      <c r="F62" s="8">
        <f t="shared" si="33"/>
        <v>600000</v>
      </c>
      <c r="G62" s="8">
        <f t="shared" si="33"/>
        <v>564600</v>
      </c>
      <c r="H62" s="5" t="s">
        <v>126</v>
      </c>
      <c r="I62" s="5" t="s">
        <v>253</v>
      </c>
      <c r="J62" s="9">
        <f t="shared" si="6"/>
        <v>94.1</v>
      </c>
      <c r="K62" s="10" t="str">
        <f t="shared" si="7"/>
        <v>5:1</v>
      </c>
      <c r="L62" s="12" t="s">
        <v>85</v>
      </c>
      <c r="M62" s="6" t="s">
        <v>94</v>
      </c>
      <c r="N62" s="12" t="s">
        <v>87</v>
      </c>
      <c r="O62" s="12" t="s">
        <v>88</v>
      </c>
      <c r="P62" s="6" t="s">
        <v>45</v>
      </c>
      <c r="Q62" s="6">
        <v>125</v>
      </c>
      <c r="R62" s="12" t="s">
        <v>61</v>
      </c>
      <c r="S62" s="2" t="s">
        <v>208</v>
      </c>
      <c r="T62" s="3" t="s">
        <v>223</v>
      </c>
    </row>
    <row r="63" spans="1:20" x14ac:dyDescent="0.35">
      <c r="A63" s="1" t="s">
        <v>6</v>
      </c>
      <c r="B63" s="1" t="s">
        <v>5</v>
      </c>
      <c r="C63" s="5" t="s">
        <v>127</v>
      </c>
      <c r="D63" s="8">
        <v>4000000</v>
      </c>
      <c r="E63" s="8">
        <f t="shared" si="4"/>
        <v>3764000</v>
      </c>
      <c r="F63" s="8">
        <f t="shared" si="33"/>
        <v>800000</v>
      </c>
      <c r="G63" s="8">
        <f t="shared" si="33"/>
        <v>752800</v>
      </c>
      <c r="H63" s="5" t="s">
        <v>31</v>
      </c>
      <c r="I63" s="5" t="s">
        <v>253</v>
      </c>
      <c r="J63" s="9">
        <f t="shared" si="6"/>
        <v>94.1</v>
      </c>
      <c r="K63" s="10" t="str">
        <f t="shared" si="7"/>
        <v>5:1</v>
      </c>
      <c r="L63" s="12" t="s">
        <v>89</v>
      </c>
      <c r="M63" s="6" t="s">
        <v>93</v>
      </c>
      <c r="N63" s="12" t="s">
        <v>90</v>
      </c>
      <c r="O63" s="12" t="s">
        <v>88</v>
      </c>
      <c r="P63" s="6" t="s">
        <v>45</v>
      </c>
      <c r="Q63" s="6">
        <v>125</v>
      </c>
      <c r="R63" s="12" t="s">
        <v>65</v>
      </c>
      <c r="S63" s="2" t="s">
        <v>206</v>
      </c>
      <c r="T63" s="3" t="s">
        <v>224</v>
      </c>
    </row>
    <row r="64" spans="1:20" x14ac:dyDescent="0.35">
      <c r="A64" s="1" t="s">
        <v>6</v>
      </c>
      <c r="B64" s="1" t="s">
        <v>5</v>
      </c>
      <c r="C64" s="5" t="s">
        <v>128</v>
      </c>
      <c r="D64" s="8">
        <v>4000000</v>
      </c>
      <c r="E64" s="8">
        <f t="shared" si="4"/>
        <v>3764000</v>
      </c>
      <c r="F64" s="8">
        <f t="shared" si="33"/>
        <v>800000</v>
      </c>
      <c r="G64" s="8">
        <f t="shared" si="33"/>
        <v>752800</v>
      </c>
      <c r="H64" s="5" t="s">
        <v>31</v>
      </c>
      <c r="I64" s="5" t="s">
        <v>253</v>
      </c>
      <c r="J64" s="9">
        <f t="shared" si="6"/>
        <v>94.1</v>
      </c>
      <c r="K64" s="10" t="str">
        <f t="shared" si="7"/>
        <v>5:1</v>
      </c>
      <c r="L64" s="12" t="s">
        <v>89</v>
      </c>
      <c r="M64" s="6" t="s">
        <v>93</v>
      </c>
      <c r="N64" s="12" t="s">
        <v>90</v>
      </c>
      <c r="O64" s="12" t="s">
        <v>88</v>
      </c>
      <c r="P64" s="6" t="s">
        <v>45</v>
      </c>
      <c r="Q64" s="6">
        <v>125</v>
      </c>
      <c r="R64" s="12" t="s">
        <v>65</v>
      </c>
      <c r="S64" s="2" t="s">
        <v>207</v>
      </c>
      <c r="T64" s="3" t="s">
        <v>224</v>
      </c>
    </row>
    <row r="65" spans="1:20" x14ac:dyDescent="0.35">
      <c r="A65" s="1" t="s">
        <v>6</v>
      </c>
      <c r="B65" s="1" t="s">
        <v>5</v>
      </c>
      <c r="C65" s="5" t="s">
        <v>129</v>
      </c>
      <c r="D65" s="8">
        <v>4000000</v>
      </c>
      <c r="E65" s="8">
        <f t="shared" ref="E65" si="81">D65*0.941</f>
        <v>3764000</v>
      </c>
      <c r="F65" s="8">
        <f t="shared" ref="F65" si="82">D65*0.2</f>
        <v>800000</v>
      </c>
      <c r="G65" s="8">
        <f t="shared" ref="G65" si="83">E65*0.2</f>
        <v>752800</v>
      </c>
      <c r="H65" s="5" t="s">
        <v>31</v>
      </c>
      <c r="I65" s="5" t="s">
        <v>253</v>
      </c>
      <c r="J65" s="9">
        <f t="shared" ref="J65" si="84">(E65/D65)*100</f>
        <v>94.1</v>
      </c>
      <c r="K65" s="10" t="str">
        <f t="shared" ref="K65" si="85">D65/F65 &amp; ":"&amp;"1"</f>
        <v>5:1</v>
      </c>
      <c r="L65" s="12" t="s">
        <v>89</v>
      </c>
      <c r="M65" s="6" t="s">
        <v>94</v>
      </c>
      <c r="N65" s="12" t="s">
        <v>90</v>
      </c>
      <c r="O65" s="12" t="s">
        <v>88</v>
      </c>
      <c r="P65" s="6" t="s">
        <v>45</v>
      </c>
      <c r="Q65" s="6">
        <v>125</v>
      </c>
      <c r="R65" s="12" t="s">
        <v>65</v>
      </c>
      <c r="S65" s="2" t="s">
        <v>208</v>
      </c>
      <c r="T65" s="3" t="s">
        <v>224</v>
      </c>
    </row>
    <row r="66" spans="1:20" x14ac:dyDescent="0.35">
      <c r="A66" s="1" t="s">
        <v>6</v>
      </c>
      <c r="B66" s="1" t="s">
        <v>5</v>
      </c>
      <c r="C66" s="5" t="s">
        <v>130</v>
      </c>
      <c r="D66" s="8">
        <v>4000000</v>
      </c>
      <c r="E66" s="8">
        <f t="shared" ref="E66" si="86">D66*0.941</f>
        <v>3764000</v>
      </c>
      <c r="F66" s="8">
        <f t="shared" ref="F66" si="87">D66*0.2</f>
        <v>800000</v>
      </c>
      <c r="G66" s="8">
        <f t="shared" ref="G66" si="88">E66*0.2</f>
        <v>752800</v>
      </c>
      <c r="H66" s="5" t="s">
        <v>126</v>
      </c>
      <c r="I66" s="5" t="s">
        <v>253</v>
      </c>
      <c r="J66" s="9">
        <f t="shared" ref="J66" si="89">(E66/D66)*100</f>
        <v>94.1</v>
      </c>
      <c r="K66" s="10" t="str">
        <f t="shared" ref="K66" si="90">D66/F66 &amp; ":"&amp;"1"</f>
        <v>5:1</v>
      </c>
      <c r="L66" s="12" t="s">
        <v>89</v>
      </c>
      <c r="M66" s="6" t="s">
        <v>93</v>
      </c>
      <c r="N66" s="12" t="s">
        <v>133</v>
      </c>
      <c r="O66" s="12" t="s">
        <v>88</v>
      </c>
      <c r="P66" s="6" t="s">
        <v>45</v>
      </c>
      <c r="Q66" s="6">
        <v>125</v>
      </c>
      <c r="R66" s="12" t="s">
        <v>65</v>
      </c>
      <c r="S66" s="2" t="s">
        <v>206</v>
      </c>
      <c r="T66" s="3" t="s">
        <v>224</v>
      </c>
    </row>
    <row r="67" spans="1:20" x14ac:dyDescent="0.35">
      <c r="A67" s="1" t="s">
        <v>6</v>
      </c>
      <c r="B67" s="1" t="s">
        <v>5</v>
      </c>
      <c r="C67" s="5" t="s">
        <v>131</v>
      </c>
      <c r="D67" s="8">
        <v>4000000</v>
      </c>
      <c r="E67" s="8">
        <f t="shared" ref="E67" si="91">D67*0.941</f>
        <v>3764000</v>
      </c>
      <c r="F67" s="8">
        <f t="shared" ref="F67" si="92">D67*0.2</f>
        <v>800000</v>
      </c>
      <c r="G67" s="8">
        <f t="shared" ref="G67" si="93">E67*0.2</f>
        <v>752800</v>
      </c>
      <c r="H67" s="5" t="s">
        <v>126</v>
      </c>
      <c r="I67" s="5" t="s">
        <v>253</v>
      </c>
      <c r="J67" s="9">
        <f t="shared" ref="J67" si="94">(E67/D67)*100</f>
        <v>94.1</v>
      </c>
      <c r="K67" s="10" t="str">
        <f t="shared" ref="K67" si="95">D67/F67 &amp; ":"&amp;"1"</f>
        <v>5:1</v>
      </c>
      <c r="L67" s="12" t="s">
        <v>89</v>
      </c>
      <c r="M67" s="6" t="s">
        <v>93</v>
      </c>
      <c r="N67" s="12" t="s">
        <v>90</v>
      </c>
      <c r="O67" s="12" t="s">
        <v>88</v>
      </c>
      <c r="P67" s="6" t="s">
        <v>45</v>
      </c>
      <c r="Q67" s="6">
        <v>125</v>
      </c>
      <c r="R67" s="12" t="s">
        <v>65</v>
      </c>
      <c r="S67" s="2" t="s">
        <v>207</v>
      </c>
      <c r="T67" s="3" t="s">
        <v>224</v>
      </c>
    </row>
    <row r="68" spans="1:20" x14ac:dyDescent="0.35">
      <c r="A68" s="1" t="s">
        <v>6</v>
      </c>
      <c r="B68" s="1" t="s">
        <v>5</v>
      </c>
      <c r="C68" s="5" t="s">
        <v>132</v>
      </c>
      <c r="D68" s="8">
        <v>4000000</v>
      </c>
      <c r="E68" s="8">
        <f t="shared" si="4"/>
        <v>3764000</v>
      </c>
      <c r="F68" s="8">
        <f t="shared" si="33"/>
        <v>800000</v>
      </c>
      <c r="G68" s="8">
        <f t="shared" si="33"/>
        <v>752800</v>
      </c>
      <c r="H68" s="5" t="s">
        <v>126</v>
      </c>
      <c r="I68" s="5" t="s">
        <v>253</v>
      </c>
      <c r="J68" s="9">
        <f t="shared" si="6"/>
        <v>94.1</v>
      </c>
      <c r="K68" s="10" t="str">
        <f t="shared" si="7"/>
        <v>5:1</v>
      </c>
      <c r="L68" s="12" t="s">
        <v>89</v>
      </c>
      <c r="M68" s="6" t="s">
        <v>94</v>
      </c>
      <c r="N68" s="12" t="s">
        <v>90</v>
      </c>
      <c r="O68" s="12" t="s">
        <v>88</v>
      </c>
      <c r="P68" s="6" t="s">
        <v>45</v>
      </c>
      <c r="Q68" s="6">
        <v>125</v>
      </c>
      <c r="R68" s="12" t="s">
        <v>65</v>
      </c>
      <c r="S68" s="2" t="s">
        <v>208</v>
      </c>
      <c r="T68" s="3" t="s">
        <v>224</v>
      </c>
    </row>
    <row r="69" spans="1:20" x14ac:dyDescent="0.35">
      <c r="A69" s="1" t="s">
        <v>6</v>
      </c>
      <c r="B69" s="1" t="s">
        <v>5</v>
      </c>
      <c r="C69" s="5" t="s">
        <v>7</v>
      </c>
      <c r="D69" s="8">
        <v>650000</v>
      </c>
      <c r="E69" s="8">
        <f t="shared" ref="E69:E75" si="96">D69*0.97</f>
        <v>630500</v>
      </c>
      <c r="F69" s="8">
        <f t="shared" ref="F69:G71" si="97">D69*0.1</f>
        <v>65000</v>
      </c>
      <c r="G69" s="8">
        <f t="shared" si="97"/>
        <v>63050</v>
      </c>
      <c r="H69" s="5" t="s">
        <v>26</v>
      </c>
      <c r="I69" s="5" t="s">
        <v>253</v>
      </c>
      <c r="J69" s="9">
        <f t="shared" si="6"/>
        <v>97</v>
      </c>
      <c r="K69" s="10" t="str">
        <f t="shared" si="7"/>
        <v>10:1</v>
      </c>
      <c r="L69" s="12"/>
      <c r="M69" s="6" t="s">
        <v>93</v>
      </c>
      <c r="N69" s="12"/>
      <c r="O69" s="12"/>
      <c r="P69" s="6" t="s">
        <v>45</v>
      </c>
      <c r="Q69" s="6">
        <v>160</v>
      </c>
      <c r="R69" s="12"/>
      <c r="S69" s="2" t="s">
        <v>207</v>
      </c>
    </row>
    <row r="70" spans="1:20" x14ac:dyDescent="0.35">
      <c r="A70" s="1" t="s">
        <v>6</v>
      </c>
      <c r="B70" s="1" t="s">
        <v>5</v>
      </c>
      <c r="C70" s="5" t="s">
        <v>8</v>
      </c>
      <c r="D70" s="8">
        <v>800000</v>
      </c>
      <c r="E70" s="8">
        <f t="shared" si="96"/>
        <v>776000</v>
      </c>
      <c r="F70" s="8">
        <f t="shared" si="97"/>
        <v>80000</v>
      </c>
      <c r="G70" s="8">
        <f t="shared" si="97"/>
        <v>77600</v>
      </c>
      <c r="H70" s="5" t="s">
        <v>26</v>
      </c>
      <c r="I70" s="5" t="s">
        <v>253</v>
      </c>
      <c r="J70" s="9">
        <f t="shared" si="6"/>
        <v>97</v>
      </c>
      <c r="K70" s="10" t="str">
        <f t="shared" si="7"/>
        <v>10:1</v>
      </c>
      <c r="L70" s="12"/>
      <c r="M70" s="6" t="s">
        <v>93</v>
      </c>
      <c r="N70" s="12"/>
      <c r="O70" s="12"/>
      <c r="P70" s="6" t="s">
        <v>45</v>
      </c>
      <c r="Q70" s="6">
        <v>160</v>
      </c>
      <c r="R70" s="12"/>
      <c r="S70" s="2" t="s">
        <v>207</v>
      </c>
    </row>
    <row r="71" spans="1:20" x14ac:dyDescent="0.35">
      <c r="A71" s="1" t="s">
        <v>6</v>
      </c>
      <c r="B71" s="1" t="s">
        <v>5</v>
      </c>
      <c r="C71" s="5" t="s">
        <v>9</v>
      </c>
      <c r="D71" s="8">
        <v>1000000</v>
      </c>
      <c r="E71" s="8">
        <f t="shared" si="96"/>
        <v>970000</v>
      </c>
      <c r="F71" s="8">
        <f t="shared" si="97"/>
        <v>100000</v>
      </c>
      <c r="G71" s="8">
        <f t="shared" si="97"/>
        <v>97000</v>
      </c>
      <c r="H71" s="5" t="s">
        <v>26</v>
      </c>
      <c r="I71" s="5" t="s">
        <v>253</v>
      </c>
      <c r="J71" s="9">
        <f t="shared" si="6"/>
        <v>97</v>
      </c>
      <c r="K71" s="10" t="str">
        <f t="shared" si="7"/>
        <v>10:1</v>
      </c>
      <c r="L71" s="12"/>
      <c r="M71" s="6" t="s">
        <v>93</v>
      </c>
      <c r="N71" s="12"/>
      <c r="O71" s="12"/>
      <c r="P71" s="6" t="s">
        <v>45</v>
      </c>
      <c r="Q71" s="6">
        <v>160</v>
      </c>
      <c r="R71" s="12"/>
      <c r="S71" s="2" t="s">
        <v>207</v>
      </c>
    </row>
    <row r="72" spans="1:20" x14ac:dyDescent="0.35">
      <c r="A72" s="1" t="s">
        <v>6</v>
      </c>
      <c r="B72" s="1" t="s">
        <v>5</v>
      </c>
      <c r="C72" s="5" t="s">
        <v>10</v>
      </c>
      <c r="D72" s="8">
        <v>1250000</v>
      </c>
      <c r="E72" s="8">
        <f t="shared" si="96"/>
        <v>1212500</v>
      </c>
      <c r="F72" s="8">
        <f>D72*0.1</f>
        <v>125000</v>
      </c>
      <c r="G72" s="8">
        <f>E72*0.1</f>
        <v>121250</v>
      </c>
      <c r="H72" s="5" t="s">
        <v>25</v>
      </c>
      <c r="I72" s="5" t="s">
        <v>254</v>
      </c>
      <c r="J72" s="9">
        <f t="shared" si="6"/>
        <v>97</v>
      </c>
      <c r="K72" s="10" t="str">
        <f t="shared" si="7"/>
        <v>10:1</v>
      </c>
      <c r="L72" s="12" t="s">
        <v>168</v>
      </c>
      <c r="M72" s="6" t="s">
        <v>93</v>
      </c>
      <c r="N72" s="12" t="s">
        <v>171</v>
      </c>
      <c r="O72" s="12" t="s">
        <v>174</v>
      </c>
      <c r="P72" s="6" t="s">
        <v>45</v>
      </c>
      <c r="Q72" s="6">
        <v>160</v>
      </c>
      <c r="R72" s="12" t="s">
        <v>175</v>
      </c>
      <c r="S72" s="2" t="s">
        <v>207</v>
      </c>
      <c r="T72" s="2" t="s">
        <v>241</v>
      </c>
    </row>
    <row r="73" spans="1:20" x14ac:dyDescent="0.35">
      <c r="A73" s="1" t="s">
        <v>6</v>
      </c>
      <c r="B73" s="1" t="s">
        <v>5</v>
      </c>
      <c r="C73" s="5" t="s">
        <v>11</v>
      </c>
      <c r="D73" s="8">
        <v>1500000</v>
      </c>
      <c r="E73" s="8">
        <f t="shared" si="96"/>
        <v>1455000</v>
      </c>
      <c r="F73" s="8">
        <f t="shared" ref="F73:G84" si="98">D73*0.1</f>
        <v>150000</v>
      </c>
      <c r="G73" s="8">
        <f t="shared" si="98"/>
        <v>145500</v>
      </c>
      <c r="H73" s="5" t="s">
        <v>25</v>
      </c>
      <c r="I73" s="5" t="s">
        <v>254</v>
      </c>
      <c r="J73" s="9">
        <f t="shared" si="6"/>
        <v>97</v>
      </c>
      <c r="K73" s="10" t="str">
        <f t="shared" si="7"/>
        <v>10:1</v>
      </c>
      <c r="L73" s="12" t="s">
        <v>169</v>
      </c>
      <c r="M73" s="6" t="s">
        <v>93</v>
      </c>
      <c r="N73" s="12" t="s">
        <v>172</v>
      </c>
      <c r="O73" s="12" t="s">
        <v>174</v>
      </c>
      <c r="P73" s="6" t="s">
        <v>45</v>
      </c>
      <c r="Q73" s="6">
        <v>160</v>
      </c>
      <c r="R73" s="12" t="s">
        <v>175</v>
      </c>
      <c r="S73" s="2" t="s">
        <v>207</v>
      </c>
      <c r="T73" s="2" t="s">
        <v>230</v>
      </c>
    </row>
    <row r="74" spans="1:20" x14ac:dyDescent="0.35">
      <c r="A74" s="1" t="s">
        <v>6</v>
      </c>
      <c r="B74" s="1" t="s">
        <v>5</v>
      </c>
      <c r="C74" s="5" t="s">
        <v>12</v>
      </c>
      <c r="D74" s="8">
        <v>1750000</v>
      </c>
      <c r="E74" s="8">
        <f t="shared" si="96"/>
        <v>1697500</v>
      </c>
      <c r="F74" s="8">
        <f t="shared" si="98"/>
        <v>175000</v>
      </c>
      <c r="G74" s="8">
        <f t="shared" si="98"/>
        <v>169750</v>
      </c>
      <c r="H74" s="5" t="s">
        <v>25</v>
      </c>
      <c r="I74" s="5" t="s">
        <v>254</v>
      </c>
      <c r="J74" s="9">
        <f t="shared" si="6"/>
        <v>97</v>
      </c>
      <c r="K74" s="10" t="str">
        <f t="shared" si="7"/>
        <v>10:1</v>
      </c>
      <c r="L74" s="12" t="s">
        <v>170</v>
      </c>
      <c r="M74" s="6" t="s">
        <v>93</v>
      </c>
      <c r="N74" s="12" t="s">
        <v>173</v>
      </c>
      <c r="O74" s="12" t="s">
        <v>174</v>
      </c>
      <c r="P74" s="6" t="s">
        <v>45</v>
      </c>
      <c r="Q74" s="6">
        <v>160</v>
      </c>
      <c r="R74" s="12" t="s">
        <v>175</v>
      </c>
      <c r="S74" s="2" t="s">
        <v>207</v>
      </c>
      <c r="T74" s="2" t="s">
        <v>242</v>
      </c>
    </row>
    <row r="75" spans="1:20" x14ac:dyDescent="0.35">
      <c r="A75" s="1" t="s">
        <v>6</v>
      </c>
      <c r="B75" s="1" t="s">
        <v>5</v>
      </c>
      <c r="C75" s="5" t="s">
        <v>13</v>
      </c>
      <c r="D75" s="8">
        <v>2000000</v>
      </c>
      <c r="E75" s="8">
        <f t="shared" si="96"/>
        <v>1940000</v>
      </c>
      <c r="F75" s="8">
        <f t="shared" si="98"/>
        <v>200000</v>
      </c>
      <c r="G75" s="8">
        <f t="shared" si="98"/>
        <v>194000</v>
      </c>
      <c r="H75" s="5" t="s">
        <v>25</v>
      </c>
      <c r="I75" s="5" t="s">
        <v>254</v>
      </c>
      <c r="J75" s="9">
        <f t="shared" si="6"/>
        <v>97</v>
      </c>
      <c r="K75" s="10" t="str">
        <f t="shared" si="7"/>
        <v>10:1</v>
      </c>
      <c r="L75" s="12" t="s">
        <v>170</v>
      </c>
      <c r="M75" s="6" t="s">
        <v>93</v>
      </c>
      <c r="N75" s="12" t="s">
        <v>173</v>
      </c>
      <c r="O75" s="12" t="s">
        <v>174</v>
      </c>
      <c r="P75" s="6" t="s">
        <v>45</v>
      </c>
      <c r="Q75" s="6">
        <v>160</v>
      </c>
      <c r="R75" s="12" t="s">
        <v>175</v>
      </c>
      <c r="S75" s="2" t="s">
        <v>207</v>
      </c>
      <c r="T75" s="2" t="s">
        <v>232</v>
      </c>
    </row>
    <row r="76" spans="1:20" x14ac:dyDescent="0.35">
      <c r="A76" s="1" t="s">
        <v>6</v>
      </c>
      <c r="B76" s="1" t="s">
        <v>5</v>
      </c>
      <c r="C76" s="5" t="s">
        <v>14</v>
      </c>
      <c r="D76" s="8">
        <v>2500000</v>
      </c>
      <c r="E76" s="8">
        <f>D76*0.97</f>
        <v>2425000</v>
      </c>
      <c r="F76" s="8">
        <f t="shared" si="98"/>
        <v>250000</v>
      </c>
      <c r="G76" s="8">
        <f t="shared" si="98"/>
        <v>242500</v>
      </c>
      <c r="H76" s="5" t="s">
        <v>31</v>
      </c>
      <c r="I76" s="5" t="s">
        <v>254</v>
      </c>
      <c r="J76" s="9">
        <f t="shared" si="6"/>
        <v>97</v>
      </c>
      <c r="K76" s="10" t="str">
        <f t="shared" si="7"/>
        <v>10:1</v>
      </c>
      <c r="L76" s="12" t="s">
        <v>176</v>
      </c>
      <c r="M76" s="6" t="s">
        <v>93</v>
      </c>
      <c r="N76" s="12" t="s">
        <v>177</v>
      </c>
      <c r="O76" s="12" t="s">
        <v>179</v>
      </c>
      <c r="P76" s="6" t="s">
        <v>45</v>
      </c>
      <c r="Q76" s="6">
        <v>160</v>
      </c>
      <c r="R76" s="12" t="s">
        <v>175</v>
      </c>
      <c r="S76" s="2" t="s">
        <v>207</v>
      </c>
      <c r="T76" s="2" t="s">
        <v>243</v>
      </c>
    </row>
    <row r="77" spans="1:20" x14ac:dyDescent="0.35">
      <c r="A77" s="1" t="s">
        <v>6</v>
      </c>
      <c r="B77" s="1" t="s">
        <v>5</v>
      </c>
      <c r="C77" s="5" t="s">
        <v>15</v>
      </c>
      <c r="D77" s="8">
        <v>3000000</v>
      </c>
      <c r="E77" s="8">
        <f>D77*0.97</f>
        <v>2910000</v>
      </c>
      <c r="F77" s="8">
        <f t="shared" si="98"/>
        <v>300000</v>
      </c>
      <c r="G77" s="8">
        <f t="shared" si="98"/>
        <v>291000</v>
      </c>
      <c r="H77" s="5" t="s">
        <v>31</v>
      </c>
      <c r="I77" s="5" t="s">
        <v>254</v>
      </c>
      <c r="J77" s="9">
        <f t="shared" si="6"/>
        <v>97</v>
      </c>
      <c r="K77" s="10" t="str">
        <f t="shared" si="7"/>
        <v>10:1</v>
      </c>
      <c r="L77" s="12" t="s">
        <v>176</v>
      </c>
      <c r="M77" s="6" t="s">
        <v>93</v>
      </c>
      <c r="N77" s="12" t="s">
        <v>177</v>
      </c>
      <c r="O77" s="12" t="s">
        <v>179</v>
      </c>
      <c r="P77" s="6" t="s">
        <v>45</v>
      </c>
      <c r="Q77" s="6">
        <v>160</v>
      </c>
      <c r="R77" s="12" t="s">
        <v>175</v>
      </c>
      <c r="S77" s="2" t="s">
        <v>207</v>
      </c>
      <c r="T77" s="2" t="s">
        <v>244</v>
      </c>
    </row>
    <row r="78" spans="1:20" x14ac:dyDescent="0.35">
      <c r="A78" s="1" t="s">
        <v>6</v>
      </c>
      <c r="B78" s="1" t="s">
        <v>5</v>
      </c>
      <c r="C78" s="5" t="s">
        <v>16</v>
      </c>
      <c r="D78" s="8">
        <v>3500000</v>
      </c>
      <c r="E78" s="8">
        <f>D78*0.97</f>
        <v>3395000</v>
      </c>
      <c r="F78" s="8">
        <f t="shared" si="98"/>
        <v>350000</v>
      </c>
      <c r="G78" s="8">
        <f t="shared" si="98"/>
        <v>339500</v>
      </c>
      <c r="H78" s="5" t="s">
        <v>32</v>
      </c>
      <c r="I78" s="5" t="s">
        <v>254</v>
      </c>
      <c r="J78" s="9">
        <f t="shared" si="6"/>
        <v>97</v>
      </c>
      <c r="K78" s="10" t="str">
        <f t="shared" si="7"/>
        <v>10:1</v>
      </c>
      <c r="L78" s="12" t="s">
        <v>62</v>
      </c>
      <c r="M78" s="6" t="s">
        <v>93</v>
      </c>
      <c r="N78" s="12" t="s">
        <v>178</v>
      </c>
      <c r="O78" s="12" t="s">
        <v>180</v>
      </c>
      <c r="P78" s="6" t="s">
        <v>45</v>
      </c>
      <c r="Q78" s="6">
        <v>160</v>
      </c>
      <c r="R78" s="12" t="s">
        <v>181</v>
      </c>
      <c r="S78" s="2" t="s">
        <v>207</v>
      </c>
      <c r="T78" s="2" t="s">
        <v>245</v>
      </c>
    </row>
    <row r="79" spans="1:20" x14ac:dyDescent="0.35">
      <c r="A79" s="1" t="s">
        <v>6</v>
      </c>
      <c r="B79" s="1" t="s">
        <v>5</v>
      </c>
      <c r="C79" s="5" t="s">
        <v>17</v>
      </c>
      <c r="D79" s="8">
        <v>4000000</v>
      </c>
      <c r="E79" s="8">
        <f>D79*0.97</f>
        <v>3880000</v>
      </c>
      <c r="F79" s="8">
        <f t="shared" si="98"/>
        <v>400000</v>
      </c>
      <c r="G79" s="8">
        <f t="shared" si="98"/>
        <v>388000</v>
      </c>
      <c r="H79" s="5" t="s">
        <v>32</v>
      </c>
      <c r="I79" s="5" t="s">
        <v>254</v>
      </c>
      <c r="J79" s="9">
        <f t="shared" si="6"/>
        <v>97</v>
      </c>
      <c r="K79" s="10" t="str">
        <f t="shared" si="7"/>
        <v>10:1</v>
      </c>
      <c r="L79" s="12" t="s">
        <v>62</v>
      </c>
      <c r="M79" s="6" t="s">
        <v>93</v>
      </c>
      <c r="N79" s="12" t="s">
        <v>178</v>
      </c>
      <c r="O79" s="12" t="s">
        <v>180</v>
      </c>
      <c r="P79" s="6" t="s">
        <v>45</v>
      </c>
      <c r="Q79" s="6">
        <v>160</v>
      </c>
      <c r="R79" s="12" t="s">
        <v>181</v>
      </c>
      <c r="S79" s="2" t="s">
        <v>207</v>
      </c>
      <c r="T79" s="2" t="s">
        <v>246</v>
      </c>
    </row>
    <row r="80" spans="1:20" x14ac:dyDescent="0.35">
      <c r="A80" s="1" t="s">
        <v>6</v>
      </c>
      <c r="B80" s="1" t="s">
        <v>5</v>
      </c>
      <c r="C80" s="5" t="s">
        <v>184</v>
      </c>
      <c r="D80" s="8">
        <v>4999999</v>
      </c>
      <c r="E80" s="8">
        <f>D80*0.94</f>
        <v>4699999.0599999996</v>
      </c>
      <c r="F80" s="8">
        <f t="shared" ref="F80" si="99">D80*0.1</f>
        <v>499999.9</v>
      </c>
      <c r="G80" s="8">
        <f t="shared" ref="G80" si="100">E80*0.1</f>
        <v>469999.90599999996</v>
      </c>
      <c r="H80" s="5" t="s">
        <v>31</v>
      </c>
      <c r="I80" s="5" t="s">
        <v>254</v>
      </c>
      <c r="J80" s="9">
        <f t="shared" ref="J80" si="101">(E80/D80)*100</f>
        <v>94</v>
      </c>
      <c r="K80" s="10" t="str">
        <f t="shared" ref="K80" si="102">D80/F80 &amp; ":"&amp;"1"</f>
        <v>10:1</v>
      </c>
      <c r="L80" s="12" t="s">
        <v>188</v>
      </c>
      <c r="M80" s="6" t="s">
        <v>93</v>
      </c>
      <c r="N80" s="12" t="s">
        <v>182</v>
      </c>
      <c r="O80" s="12" t="s">
        <v>183</v>
      </c>
      <c r="P80" s="6" t="s">
        <v>45</v>
      </c>
      <c r="Q80" s="6">
        <v>160</v>
      </c>
      <c r="R80" s="12" t="s">
        <v>189</v>
      </c>
      <c r="S80" s="2" t="s">
        <v>207</v>
      </c>
      <c r="T80" s="2" t="s">
        <v>247</v>
      </c>
    </row>
    <row r="81" spans="1:20" x14ac:dyDescent="0.35">
      <c r="A81" s="1" t="s">
        <v>6</v>
      </c>
      <c r="B81" s="1" t="s">
        <v>5</v>
      </c>
      <c r="C81" s="5" t="s">
        <v>185</v>
      </c>
      <c r="D81" s="8">
        <v>4999999</v>
      </c>
      <c r="E81" s="8">
        <f>D81*0.94</f>
        <v>4699999.0599999996</v>
      </c>
      <c r="F81" s="8">
        <f t="shared" si="98"/>
        <v>499999.9</v>
      </c>
      <c r="G81" s="8">
        <f t="shared" si="98"/>
        <v>469999.90599999996</v>
      </c>
      <c r="H81" s="5" t="s">
        <v>32</v>
      </c>
      <c r="I81" s="5" t="s">
        <v>254</v>
      </c>
      <c r="J81" s="9">
        <f t="shared" si="6"/>
        <v>94</v>
      </c>
      <c r="K81" s="10" t="str">
        <f t="shared" si="7"/>
        <v>10:1</v>
      </c>
      <c r="L81" s="12" t="s">
        <v>188</v>
      </c>
      <c r="M81" s="6" t="s">
        <v>93</v>
      </c>
      <c r="N81" s="12" t="s">
        <v>182</v>
      </c>
      <c r="O81" s="12" t="s">
        <v>183</v>
      </c>
      <c r="P81" s="6" t="s">
        <v>45</v>
      </c>
      <c r="Q81" s="6">
        <v>160</v>
      </c>
      <c r="R81" s="12" t="s">
        <v>190</v>
      </c>
      <c r="S81" s="2" t="s">
        <v>207</v>
      </c>
      <c r="T81" s="2" t="s">
        <v>247</v>
      </c>
    </row>
    <row r="82" spans="1:20" x14ac:dyDescent="0.35">
      <c r="A82" s="1" t="s">
        <v>6</v>
      </c>
      <c r="B82" s="1" t="s">
        <v>5</v>
      </c>
      <c r="C82" s="5" t="s">
        <v>186</v>
      </c>
      <c r="D82" s="8">
        <v>6000000</v>
      </c>
      <c r="E82" s="8">
        <f>D82*0.96</f>
        <v>5760000</v>
      </c>
      <c r="F82" s="8">
        <f t="shared" ref="F82" si="103">D82*0.1</f>
        <v>600000</v>
      </c>
      <c r="G82" s="8">
        <f t="shared" ref="G82" si="104">E82*0.1</f>
        <v>576000</v>
      </c>
      <c r="H82" s="5" t="s">
        <v>31</v>
      </c>
      <c r="I82" s="5" t="s">
        <v>254</v>
      </c>
      <c r="J82" s="9">
        <f t="shared" ref="J82" si="105">(E82/D82)*100</f>
        <v>96</v>
      </c>
      <c r="K82" s="10" t="str">
        <f t="shared" ref="K82" si="106">D82/F82 &amp; ":"&amp;"1"</f>
        <v>10:1</v>
      </c>
      <c r="L82" s="12" t="s">
        <v>188</v>
      </c>
      <c r="M82" s="6" t="s">
        <v>93</v>
      </c>
      <c r="N82" s="12" t="s">
        <v>182</v>
      </c>
      <c r="O82" s="12" t="s">
        <v>183</v>
      </c>
      <c r="P82" s="6" t="s">
        <v>45</v>
      </c>
      <c r="Q82" s="6">
        <v>160</v>
      </c>
      <c r="R82" s="12" t="s">
        <v>189</v>
      </c>
      <c r="S82" s="2" t="s">
        <v>207</v>
      </c>
      <c r="T82" s="2" t="s">
        <v>248</v>
      </c>
    </row>
    <row r="83" spans="1:20" x14ac:dyDescent="0.35">
      <c r="A83" s="1" t="s">
        <v>6</v>
      </c>
      <c r="B83" s="1" t="s">
        <v>5</v>
      </c>
      <c r="C83" s="5" t="s">
        <v>187</v>
      </c>
      <c r="D83" s="8">
        <v>6000000</v>
      </c>
      <c r="E83" s="8">
        <f>D83*0.96</f>
        <v>5760000</v>
      </c>
      <c r="F83" s="8">
        <f t="shared" si="98"/>
        <v>600000</v>
      </c>
      <c r="G83" s="8">
        <f t="shared" si="98"/>
        <v>576000</v>
      </c>
      <c r="H83" s="5" t="s">
        <v>32</v>
      </c>
      <c r="I83" s="5" t="s">
        <v>254</v>
      </c>
      <c r="J83" s="9">
        <f t="shared" si="6"/>
        <v>96</v>
      </c>
      <c r="K83" s="10" t="str">
        <f t="shared" si="7"/>
        <v>10:1</v>
      </c>
      <c r="L83" s="12" t="s">
        <v>188</v>
      </c>
      <c r="M83" s="6" t="s">
        <v>93</v>
      </c>
      <c r="N83" s="12" t="s">
        <v>182</v>
      </c>
      <c r="O83" s="12" t="s">
        <v>183</v>
      </c>
      <c r="P83" s="6" t="s">
        <v>45</v>
      </c>
      <c r="Q83" s="6">
        <v>160</v>
      </c>
      <c r="R83" s="12" t="s">
        <v>190</v>
      </c>
      <c r="S83" s="2" t="s">
        <v>207</v>
      </c>
      <c r="T83" s="2" t="s">
        <v>248</v>
      </c>
    </row>
    <row r="84" spans="1:20" x14ac:dyDescent="0.35">
      <c r="A84" s="1" t="s">
        <v>6</v>
      </c>
      <c r="B84" s="1" t="s">
        <v>5</v>
      </c>
      <c r="C84" s="5" t="s">
        <v>304</v>
      </c>
      <c r="D84" s="8">
        <v>8000000</v>
      </c>
      <c r="E84" s="8">
        <f>D84*0.96</f>
        <v>7680000</v>
      </c>
      <c r="F84" s="8">
        <f t="shared" si="98"/>
        <v>800000</v>
      </c>
      <c r="G84" s="8">
        <f t="shared" si="98"/>
        <v>768000</v>
      </c>
      <c r="H84" s="5" t="s">
        <v>31</v>
      </c>
      <c r="I84" s="5" t="s">
        <v>254</v>
      </c>
      <c r="J84" s="9">
        <f t="shared" ref="J84:J85" si="107">(E84/D84)*100</f>
        <v>96</v>
      </c>
      <c r="K84" s="10" t="str">
        <f t="shared" ref="K84:K85" si="108">D84/F84 &amp; ":"&amp;"1"</f>
        <v>10:1</v>
      </c>
      <c r="L84" s="12" t="s">
        <v>188</v>
      </c>
      <c r="M84" s="6" t="s">
        <v>93</v>
      </c>
      <c r="N84" s="12" t="s">
        <v>306</v>
      </c>
      <c r="O84" s="12" t="s">
        <v>183</v>
      </c>
      <c r="P84" s="6" t="s">
        <v>45</v>
      </c>
      <c r="Q84" s="6">
        <v>160</v>
      </c>
      <c r="R84" s="12" t="s">
        <v>189</v>
      </c>
      <c r="S84" s="2" t="s">
        <v>207</v>
      </c>
      <c r="T84" s="2" t="s">
        <v>307</v>
      </c>
    </row>
    <row r="85" spans="1:20" x14ac:dyDescent="0.35">
      <c r="A85" s="1" t="s">
        <v>6</v>
      </c>
      <c r="B85" s="1" t="s">
        <v>5</v>
      </c>
      <c r="C85" s="5" t="s">
        <v>305</v>
      </c>
      <c r="D85" s="8">
        <v>8000000</v>
      </c>
      <c r="E85" s="8">
        <f>D85*0.96</f>
        <v>7680000</v>
      </c>
      <c r="F85" s="8">
        <f t="shared" ref="F85" si="109">D85*0.1</f>
        <v>800000</v>
      </c>
      <c r="G85" s="8">
        <f t="shared" ref="G85" si="110">E85*0.1</f>
        <v>768000</v>
      </c>
      <c r="H85" s="5" t="s">
        <v>32</v>
      </c>
      <c r="I85" s="5" t="s">
        <v>254</v>
      </c>
      <c r="J85" s="9">
        <f t="shared" si="107"/>
        <v>96</v>
      </c>
      <c r="K85" s="10" t="str">
        <f t="shared" si="108"/>
        <v>10:1</v>
      </c>
      <c r="L85" s="12" t="s">
        <v>188</v>
      </c>
      <c r="M85" s="6" t="s">
        <v>93</v>
      </c>
      <c r="N85" s="12" t="s">
        <v>306</v>
      </c>
      <c r="O85" s="12" t="s">
        <v>183</v>
      </c>
      <c r="P85" s="6" t="s">
        <v>45</v>
      </c>
      <c r="Q85" s="6">
        <v>160</v>
      </c>
      <c r="R85" s="12" t="s">
        <v>190</v>
      </c>
      <c r="S85" s="2" t="s">
        <v>207</v>
      </c>
      <c r="T85" s="2" t="s">
        <v>307</v>
      </c>
    </row>
    <row r="86" spans="1:20" x14ac:dyDescent="0.35">
      <c r="A86" s="1" t="s">
        <v>6</v>
      </c>
      <c r="B86" s="1" t="s">
        <v>5</v>
      </c>
      <c r="C86" s="5" t="s">
        <v>18</v>
      </c>
      <c r="D86" s="8">
        <v>725000</v>
      </c>
      <c r="E86" s="8">
        <f t="shared" ref="E86" si="111">D86*0.941</f>
        <v>682225</v>
      </c>
      <c r="F86" s="8">
        <f t="shared" ref="F86:F93" si="112">D86*0.1</f>
        <v>72500</v>
      </c>
      <c r="G86" s="8">
        <f t="shared" ref="G86:G93" si="113">E86*0.1</f>
        <v>68222.5</v>
      </c>
      <c r="H86" s="5" t="s">
        <v>26</v>
      </c>
      <c r="I86" s="5" t="s">
        <v>255</v>
      </c>
      <c r="J86" s="9">
        <f t="shared" ref="J86:J93" si="114">(E86/D86)*100</f>
        <v>94.1</v>
      </c>
      <c r="K86" s="10" t="str">
        <f t="shared" ref="K86:K93" si="115">D86/F86 &amp; ":"&amp;"1"</f>
        <v>10:1</v>
      </c>
      <c r="L86" s="12" t="s">
        <v>191</v>
      </c>
      <c r="M86" s="6" t="s">
        <v>93</v>
      </c>
      <c r="N86" s="12" t="s">
        <v>193</v>
      </c>
      <c r="O86" s="12" t="s">
        <v>195</v>
      </c>
      <c r="P86" s="6" t="s">
        <v>46</v>
      </c>
      <c r="Q86" s="6">
        <v>160</v>
      </c>
      <c r="R86" s="12" t="s">
        <v>54</v>
      </c>
      <c r="S86" s="2" t="s">
        <v>207</v>
      </c>
      <c r="T86" s="2" t="s">
        <v>212</v>
      </c>
    </row>
    <row r="87" spans="1:20" x14ac:dyDescent="0.35">
      <c r="A87" s="1" t="s">
        <v>6</v>
      </c>
      <c r="B87" s="1" t="s">
        <v>5</v>
      </c>
      <c r="C87" s="5" t="s">
        <v>19</v>
      </c>
      <c r="D87" s="8">
        <v>850000</v>
      </c>
      <c r="E87" s="8">
        <f t="shared" ref="E87" si="116">D87*0.923</f>
        <v>784550</v>
      </c>
      <c r="F87" s="8">
        <f t="shared" si="112"/>
        <v>85000</v>
      </c>
      <c r="G87" s="8">
        <f t="shared" si="113"/>
        <v>78455</v>
      </c>
      <c r="H87" s="5" t="s">
        <v>26</v>
      </c>
      <c r="I87" s="5" t="s">
        <v>255</v>
      </c>
      <c r="J87" s="9">
        <f t="shared" si="114"/>
        <v>92.300000000000011</v>
      </c>
      <c r="K87" s="10" t="str">
        <f t="shared" si="115"/>
        <v>10:1</v>
      </c>
      <c r="L87" s="12" t="s">
        <v>191</v>
      </c>
      <c r="M87" s="6" t="s">
        <v>93</v>
      </c>
      <c r="N87" s="12" t="s">
        <v>193</v>
      </c>
      <c r="O87" s="12" t="s">
        <v>195</v>
      </c>
      <c r="P87" s="6" t="s">
        <v>46</v>
      </c>
      <c r="Q87" s="6">
        <v>160</v>
      </c>
      <c r="R87" s="12" t="s">
        <v>54</v>
      </c>
      <c r="S87" s="2" t="s">
        <v>207</v>
      </c>
      <c r="T87" s="2" t="s">
        <v>212</v>
      </c>
    </row>
    <row r="88" spans="1:20" x14ac:dyDescent="0.35">
      <c r="A88" s="1" t="s">
        <v>6</v>
      </c>
      <c r="B88" s="1" t="s">
        <v>5</v>
      </c>
      <c r="C88" s="5" t="s">
        <v>20</v>
      </c>
      <c r="D88" s="8">
        <v>1000000</v>
      </c>
      <c r="E88" s="8">
        <f t="shared" ref="E88:E93" si="117">D88*0.941</f>
        <v>941000</v>
      </c>
      <c r="F88" s="8">
        <f t="shared" si="112"/>
        <v>100000</v>
      </c>
      <c r="G88" s="8">
        <f t="shared" si="113"/>
        <v>94100</v>
      </c>
      <c r="H88" s="5" t="s">
        <v>26</v>
      </c>
      <c r="I88" s="5" t="s">
        <v>255</v>
      </c>
      <c r="J88" s="9">
        <f t="shared" si="114"/>
        <v>94.1</v>
      </c>
      <c r="K88" s="10" t="str">
        <f t="shared" si="115"/>
        <v>10:1</v>
      </c>
      <c r="L88" s="12" t="s">
        <v>192</v>
      </c>
      <c r="M88" s="6" t="s">
        <v>93</v>
      </c>
      <c r="N88" s="12" t="s">
        <v>194</v>
      </c>
      <c r="O88" s="12" t="s">
        <v>196</v>
      </c>
      <c r="P88" s="6" t="s">
        <v>46</v>
      </c>
      <c r="Q88" s="6">
        <v>160</v>
      </c>
      <c r="R88" s="12" t="s">
        <v>54</v>
      </c>
      <c r="S88" s="2" t="s">
        <v>207</v>
      </c>
      <c r="T88" s="4" t="s">
        <v>235</v>
      </c>
    </row>
    <row r="89" spans="1:20" x14ac:dyDescent="0.35">
      <c r="A89" s="1" t="s">
        <v>6</v>
      </c>
      <c r="B89" s="1" t="s">
        <v>5</v>
      </c>
      <c r="C89" s="5" t="s">
        <v>21</v>
      </c>
      <c r="D89" s="8">
        <v>1500000</v>
      </c>
      <c r="E89" s="8">
        <f t="shared" si="117"/>
        <v>1411500</v>
      </c>
      <c r="F89" s="8">
        <f t="shared" si="112"/>
        <v>150000</v>
      </c>
      <c r="G89" s="8">
        <f t="shared" si="113"/>
        <v>141150</v>
      </c>
      <c r="H89" s="5" t="s">
        <v>25</v>
      </c>
      <c r="I89" s="5" t="s">
        <v>255</v>
      </c>
      <c r="J89" s="9">
        <f t="shared" si="114"/>
        <v>94.1</v>
      </c>
      <c r="K89" s="10" t="str">
        <f t="shared" si="115"/>
        <v>10:1</v>
      </c>
      <c r="L89" s="12" t="s">
        <v>197</v>
      </c>
      <c r="M89" s="6" t="s">
        <v>93</v>
      </c>
      <c r="N89" s="12" t="s">
        <v>201</v>
      </c>
      <c r="O89" s="12" t="s">
        <v>203</v>
      </c>
      <c r="P89" s="6" t="s">
        <v>46</v>
      </c>
      <c r="Q89" s="6">
        <v>160</v>
      </c>
      <c r="R89" s="12" t="s">
        <v>190</v>
      </c>
      <c r="S89" s="2" t="s">
        <v>207</v>
      </c>
      <c r="T89" s="2" t="s">
        <v>236</v>
      </c>
    </row>
    <row r="90" spans="1:20" x14ac:dyDescent="0.35">
      <c r="A90" s="1" t="s">
        <v>6</v>
      </c>
      <c r="B90" s="1" t="s">
        <v>5</v>
      </c>
      <c r="C90" s="5" t="s">
        <v>22</v>
      </c>
      <c r="D90" s="8">
        <v>2000000</v>
      </c>
      <c r="E90" s="8">
        <f t="shared" si="117"/>
        <v>1882000</v>
      </c>
      <c r="F90" s="8">
        <f t="shared" si="112"/>
        <v>200000</v>
      </c>
      <c r="G90" s="8">
        <f t="shared" si="113"/>
        <v>188200</v>
      </c>
      <c r="H90" s="5" t="s">
        <v>25</v>
      </c>
      <c r="I90" s="5" t="s">
        <v>255</v>
      </c>
      <c r="J90" s="9">
        <f t="shared" si="114"/>
        <v>94.1</v>
      </c>
      <c r="K90" s="10" t="str">
        <f t="shared" si="115"/>
        <v>10:1</v>
      </c>
      <c r="L90" s="12" t="s">
        <v>197</v>
      </c>
      <c r="M90" s="6" t="s">
        <v>93</v>
      </c>
      <c r="N90" s="12" t="s">
        <v>201</v>
      </c>
      <c r="O90" s="12" t="s">
        <v>203</v>
      </c>
      <c r="P90" s="6" t="s">
        <v>46</v>
      </c>
      <c r="Q90" s="6">
        <v>160</v>
      </c>
      <c r="R90" s="12" t="s">
        <v>181</v>
      </c>
      <c r="S90" s="2" t="s">
        <v>207</v>
      </c>
      <c r="T90" s="2" t="s">
        <v>237</v>
      </c>
    </row>
    <row r="91" spans="1:20" x14ac:dyDescent="0.35">
      <c r="A91" s="1" t="s">
        <v>6</v>
      </c>
      <c r="B91" s="1" t="s">
        <v>5</v>
      </c>
      <c r="C91" s="5" t="s">
        <v>23</v>
      </c>
      <c r="D91" s="8">
        <v>2500000</v>
      </c>
      <c r="E91" s="8">
        <f t="shared" si="117"/>
        <v>2352500</v>
      </c>
      <c r="F91" s="8">
        <f t="shared" si="112"/>
        <v>250000</v>
      </c>
      <c r="G91" s="8">
        <f t="shared" si="113"/>
        <v>235250</v>
      </c>
      <c r="H91" s="5" t="s">
        <v>25</v>
      </c>
      <c r="I91" s="5" t="s">
        <v>255</v>
      </c>
      <c r="J91" s="9">
        <f t="shared" si="114"/>
        <v>94.1</v>
      </c>
      <c r="K91" s="10" t="str">
        <f t="shared" si="115"/>
        <v>10:1</v>
      </c>
      <c r="L91" s="12" t="s">
        <v>198</v>
      </c>
      <c r="M91" s="6" t="s">
        <v>93</v>
      </c>
      <c r="N91" s="12" t="s">
        <v>202</v>
      </c>
      <c r="O91" s="12" t="s">
        <v>204</v>
      </c>
      <c r="P91" s="6" t="s">
        <v>46</v>
      </c>
      <c r="Q91" s="6">
        <v>160</v>
      </c>
      <c r="R91" s="12" t="s">
        <v>175</v>
      </c>
      <c r="S91" s="2" t="s">
        <v>207</v>
      </c>
      <c r="T91" s="2" t="s">
        <v>238</v>
      </c>
    </row>
    <row r="92" spans="1:20" x14ac:dyDescent="0.35">
      <c r="A92" s="1" t="s">
        <v>6</v>
      </c>
      <c r="B92" s="1" t="s">
        <v>5</v>
      </c>
      <c r="C92" s="5" t="s">
        <v>199</v>
      </c>
      <c r="D92" s="8">
        <v>3000000</v>
      </c>
      <c r="E92" s="8">
        <f t="shared" si="117"/>
        <v>2823000</v>
      </c>
      <c r="F92" s="8">
        <f t="shared" si="112"/>
        <v>300000</v>
      </c>
      <c r="G92" s="8">
        <f t="shared" si="113"/>
        <v>282300</v>
      </c>
      <c r="H92" s="5" t="s">
        <v>31</v>
      </c>
      <c r="I92" s="5" t="s">
        <v>253</v>
      </c>
      <c r="J92" s="9">
        <f t="shared" si="114"/>
        <v>94.1</v>
      </c>
      <c r="K92" s="10" t="str">
        <f t="shared" si="115"/>
        <v>10:1</v>
      </c>
      <c r="L92" s="12" t="s">
        <v>198</v>
      </c>
      <c r="M92" s="6" t="s">
        <v>93</v>
      </c>
      <c r="N92" s="12" t="s">
        <v>202</v>
      </c>
      <c r="O92" s="12" t="s">
        <v>204</v>
      </c>
      <c r="P92" s="6" t="s">
        <v>46</v>
      </c>
      <c r="Q92" s="6">
        <v>160</v>
      </c>
      <c r="R92" s="12" t="s">
        <v>175</v>
      </c>
      <c r="S92" s="2" t="s">
        <v>207</v>
      </c>
      <c r="T92" s="2" t="s">
        <v>239</v>
      </c>
    </row>
    <row r="93" spans="1:20" x14ac:dyDescent="0.35">
      <c r="A93" s="1" t="s">
        <v>6</v>
      </c>
      <c r="B93" s="1" t="s">
        <v>5</v>
      </c>
      <c r="C93" s="5" t="s">
        <v>200</v>
      </c>
      <c r="D93" s="8">
        <v>3000000</v>
      </c>
      <c r="E93" s="8">
        <f t="shared" si="117"/>
        <v>2823000</v>
      </c>
      <c r="F93" s="8">
        <f t="shared" si="112"/>
        <v>300000</v>
      </c>
      <c r="G93" s="8">
        <f t="shared" si="113"/>
        <v>282300</v>
      </c>
      <c r="H93" s="5" t="s">
        <v>126</v>
      </c>
      <c r="I93" s="5" t="s">
        <v>253</v>
      </c>
      <c r="J93" s="9">
        <f t="shared" si="114"/>
        <v>94.1</v>
      </c>
      <c r="K93" s="10" t="str">
        <f t="shared" si="115"/>
        <v>10:1</v>
      </c>
      <c r="L93" s="12" t="s">
        <v>198</v>
      </c>
      <c r="M93" s="6" t="s">
        <v>93</v>
      </c>
      <c r="N93" s="12" t="s">
        <v>202</v>
      </c>
      <c r="O93" s="12" t="s">
        <v>204</v>
      </c>
      <c r="P93" s="6" t="s">
        <v>46</v>
      </c>
      <c r="Q93" s="6">
        <v>160</v>
      </c>
      <c r="R93" s="12" t="s">
        <v>175</v>
      </c>
      <c r="S93" s="2" t="s">
        <v>207</v>
      </c>
      <c r="T93" s="2" t="s">
        <v>240</v>
      </c>
    </row>
    <row r="94" spans="1:20" x14ac:dyDescent="0.35">
      <c r="A94" s="1"/>
      <c r="C94" s="13" t="s">
        <v>285</v>
      </c>
      <c r="D94" s="8"/>
      <c r="E94" s="8"/>
      <c r="F94" s="8"/>
      <c r="G94" s="8"/>
      <c r="H94" s="5"/>
      <c r="J94" s="9"/>
      <c r="K94" s="10"/>
      <c r="L94" s="12"/>
      <c r="N94" s="12"/>
      <c r="O94" s="12"/>
      <c r="R94" s="12"/>
      <c r="S94" s="2"/>
      <c r="T94" s="2"/>
    </row>
    <row r="95" spans="1:20" x14ac:dyDescent="0.35">
      <c r="A95" s="1" t="s">
        <v>6</v>
      </c>
      <c r="B95" s="1" t="s">
        <v>5</v>
      </c>
      <c r="C95" s="5" t="s">
        <v>300</v>
      </c>
      <c r="D95" s="8">
        <v>750000</v>
      </c>
      <c r="E95" s="8">
        <v>638000</v>
      </c>
      <c r="F95" s="8">
        <f>D95*0.83</f>
        <v>622500</v>
      </c>
      <c r="G95" s="8">
        <f>E95*0.833</f>
        <v>531454</v>
      </c>
      <c r="H95" s="5" t="s">
        <v>26</v>
      </c>
      <c r="J95" s="9">
        <f t="shared" ref="J95:J108" si="118">(E95/D95)*100</f>
        <v>85.066666666666663</v>
      </c>
      <c r="K95" s="11" t="s">
        <v>256</v>
      </c>
      <c r="L95" s="12" t="s">
        <v>257</v>
      </c>
      <c r="M95" s="6" t="s">
        <v>93</v>
      </c>
      <c r="N95" s="12" t="s">
        <v>49</v>
      </c>
      <c r="O95" s="12" t="s">
        <v>258</v>
      </c>
      <c r="P95" s="12" t="s">
        <v>259</v>
      </c>
      <c r="Q95" s="6">
        <v>160</v>
      </c>
      <c r="R95" s="12" t="s">
        <v>54</v>
      </c>
      <c r="S95" s="2" t="s">
        <v>207</v>
      </c>
      <c r="T95" s="2" t="s">
        <v>281</v>
      </c>
    </row>
    <row r="96" spans="1:20" x14ac:dyDescent="0.35">
      <c r="A96" s="1" t="s">
        <v>6</v>
      </c>
      <c r="B96" s="1" t="s">
        <v>5</v>
      </c>
      <c r="C96" s="5" t="s">
        <v>301</v>
      </c>
      <c r="D96" s="8">
        <v>1000000</v>
      </c>
      <c r="E96" s="8">
        <v>850000</v>
      </c>
      <c r="F96" s="8">
        <f>D96*0.83</f>
        <v>830000</v>
      </c>
      <c r="G96" s="8">
        <f>E96*0.833</f>
        <v>708050</v>
      </c>
      <c r="H96" s="5" t="s">
        <v>26</v>
      </c>
      <c r="J96" s="9">
        <f t="shared" ref="J96" si="119">(E96/D96)*100</f>
        <v>85</v>
      </c>
      <c r="K96" s="11" t="s">
        <v>256</v>
      </c>
      <c r="L96" s="12" t="s">
        <v>257</v>
      </c>
      <c r="M96" s="6" t="s">
        <v>93</v>
      </c>
      <c r="N96" s="12" t="s">
        <v>49</v>
      </c>
      <c r="O96" s="12" t="s">
        <v>258</v>
      </c>
      <c r="P96" s="12" t="s">
        <v>259</v>
      </c>
      <c r="Q96" s="6">
        <v>160</v>
      </c>
      <c r="R96" s="12" t="s">
        <v>54</v>
      </c>
      <c r="S96" s="2" t="s">
        <v>207</v>
      </c>
      <c r="T96" s="2" t="s">
        <v>281</v>
      </c>
    </row>
    <row r="97" spans="1:20" x14ac:dyDescent="0.35">
      <c r="A97" s="1" t="s">
        <v>6</v>
      </c>
      <c r="B97" s="1" t="s">
        <v>5</v>
      </c>
      <c r="C97" s="5" t="s">
        <v>302</v>
      </c>
      <c r="D97" s="8">
        <v>1500000</v>
      </c>
      <c r="E97" s="8">
        <f>D97*0.84</f>
        <v>1260000</v>
      </c>
      <c r="F97" s="8">
        <f>D97*0.83</f>
        <v>1245000</v>
      </c>
      <c r="G97" s="8">
        <f>F97*0.84</f>
        <v>1045800</v>
      </c>
      <c r="H97" s="5" t="s">
        <v>26</v>
      </c>
      <c r="J97" s="9">
        <f t="shared" si="118"/>
        <v>84</v>
      </c>
      <c r="K97" s="11" t="s">
        <v>256</v>
      </c>
      <c r="L97" s="12" t="s">
        <v>80</v>
      </c>
      <c r="M97" s="6" t="s">
        <v>93</v>
      </c>
      <c r="N97" s="12" t="s">
        <v>260</v>
      </c>
      <c r="O97" s="12" t="s">
        <v>261</v>
      </c>
      <c r="P97" s="12" t="s">
        <v>259</v>
      </c>
      <c r="Q97" s="6">
        <v>160</v>
      </c>
      <c r="R97" s="12" t="s">
        <v>54</v>
      </c>
      <c r="S97" s="2" t="s">
        <v>207</v>
      </c>
      <c r="T97" s="2" t="s">
        <v>282</v>
      </c>
    </row>
    <row r="98" spans="1:20" x14ac:dyDescent="0.35">
      <c r="A98" s="1" t="s">
        <v>6</v>
      </c>
      <c r="B98" s="1" t="s">
        <v>5</v>
      </c>
      <c r="C98" s="5" t="s">
        <v>303</v>
      </c>
      <c r="D98" s="8">
        <v>2000000</v>
      </c>
      <c r="E98" s="8">
        <f>D98*0.84</f>
        <v>1680000</v>
      </c>
      <c r="F98" s="8">
        <f>D98*0.83</f>
        <v>1660000</v>
      </c>
      <c r="G98" s="8">
        <f>F98*0.84</f>
        <v>1394400</v>
      </c>
      <c r="H98" s="5" t="s">
        <v>26</v>
      </c>
      <c r="J98" s="9">
        <f t="shared" si="118"/>
        <v>84</v>
      </c>
      <c r="K98" s="11" t="s">
        <v>256</v>
      </c>
      <c r="L98" s="12" t="s">
        <v>80</v>
      </c>
      <c r="M98" s="6" t="s">
        <v>93</v>
      </c>
      <c r="N98" s="12" t="s">
        <v>262</v>
      </c>
      <c r="O98" s="12" t="s">
        <v>263</v>
      </c>
      <c r="P98" s="12" t="s">
        <v>259</v>
      </c>
      <c r="Q98" s="6">
        <v>160</v>
      </c>
      <c r="R98" s="12" t="s">
        <v>54</v>
      </c>
      <c r="S98" s="2" t="s">
        <v>207</v>
      </c>
      <c r="T98" s="2" t="s">
        <v>283</v>
      </c>
    </row>
    <row r="99" spans="1:20" x14ac:dyDescent="0.35">
      <c r="A99" s="1" t="s">
        <v>6</v>
      </c>
      <c r="B99" s="1" t="s">
        <v>5</v>
      </c>
      <c r="C99" s="5" t="s">
        <v>264</v>
      </c>
      <c r="D99" s="8">
        <v>750000</v>
      </c>
      <c r="E99" s="8">
        <f>D99*0.85</f>
        <v>637500</v>
      </c>
      <c r="F99" s="8">
        <v>150000</v>
      </c>
      <c r="G99" s="8">
        <f t="shared" ref="G99:G107" si="120">F99*0.85</f>
        <v>127500</v>
      </c>
      <c r="H99" s="5" t="s">
        <v>25</v>
      </c>
      <c r="J99" s="9">
        <f t="shared" si="118"/>
        <v>85</v>
      </c>
      <c r="K99" s="11" t="s">
        <v>37</v>
      </c>
      <c r="L99" s="12" t="s">
        <v>257</v>
      </c>
      <c r="M99" s="6" t="s">
        <v>93</v>
      </c>
      <c r="N99" s="12" t="s">
        <v>262</v>
      </c>
      <c r="O99" s="12" t="s">
        <v>258</v>
      </c>
      <c r="P99" s="12" t="s">
        <v>259</v>
      </c>
      <c r="Q99" s="6">
        <v>160</v>
      </c>
      <c r="R99" s="12" t="s">
        <v>76</v>
      </c>
      <c r="S99" s="2" t="s">
        <v>207</v>
      </c>
      <c r="T99" s="2" t="s">
        <v>281</v>
      </c>
    </row>
    <row r="100" spans="1:20" x14ac:dyDescent="0.35">
      <c r="A100" s="1" t="s">
        <v>6</v>
      </c>
      <c r="B100" s="1" t="s">
        <v>5</v>
      </c>
      <c r="C100" s="5" t="s">
        <v>265</v>
      </c>
      <c r="D100" s="8">
        <v>750000</v>
      </c>
      <c r="E100" s="8">
        <f t="shared" ref="E100:E108" si="121">D100*0.85</f>
        <v>637500</v>
      </c>
      <c r="F100" s="8">
        <v>150000</v>
      </c>
      <c r="G100" s="8">
        <f t="shared" si="120"/>
        <v>127500</v>
      </c>
      <c r="H100" s="5" t="s">
        <v>25</v>
      </c>
      <c r="J100" s="9">
        <f t="shared" si="118"/>
        <v>85</v>
      </c>
      <c r="K100" s="11" t="s">
        <v>37</v>
      </c>
      <c r="L100" s="12" t="s">
        <v>257</v>
      </c>
      <c r="M100" s="6" t="s">
        <v>94</v>
      </c>
      <c r="N100" s="12" t="s">
        <v>262</v>
      </c>
      <c r="O100" s="12" t="s">
        <v>258</v>
      </c>
      <c r="P100" s="12" t="s">
        <v>259</v>
      </c>
      <c r="Q100" s="6">
        <v>160</v>
      </c>
      <c r="R100" s="12" t="s">
        <v>76</v>
      </c>
      <c r="S100" s="2" t="s">
        <v>208</v>
      </c>
      <c r="T100" s="2" t="s">
        <v>281</v>
      </c>
    </row>
    <row r="101" spans="1:20" x14ac:dyDescent="0.35">
      <c r="A101" s="1" t="s">
        <v>6</v>
      </c>
      <c r="B101" s="1" t="s">
        <v>5</v>
      </c>
      <c r="C101" s="5" t="s">
        <v>266</v>
      </c>
      <c r="D101" s="8">
        <v>1000000</v>
      </c>
      <c r="E101" s="8">
        <f t="shared" si="121"/>
        <v>850000</v>
      </c>
      <c r="F101" s="8">
        <v>166000</v>
      </c>
      <c r="G101" s="8">
        <f>F101*0.85</f>
        <v>141100</v>
      </c>
      <c r="H101" s="5" t="s">
        <v>25</v>
      </c>
      <c r="J101" s="9">
        <f t="shared" si="118"/>
        <v>85</v>
      </c>
      <c r="K101" s="11" t="s">
        <v>37</v>
      </c>
      <c r="L101" s="12" t="s">
        <v>257</v>
      </c>
      <c r="M101" s="6" t="s">
        <v>93</v>
      </c>
      <c r="N101" s="12" t="s">
        <v>262</v>
      </c>
      <c r="O101" s="12" t="s">
        <v>258</v>
      </c>
      <c r="P101" s="12" t="s">
        <v>259</v>
      </c>
      <c r="Q101" s="6">
        <v>160</v>
      </c>
      <c r="R101" s="12" t="s">
        <v>76</v>
      </c>
      <c r="S101" s="2" t="s">
        <v>207</v>
      </c>
      <c r="T101" s="2" t="s">
        <v>282</v>
      </c>
    </row>
    <row r="102" spans="1:20" x14ac:dyDescent="0.35">
      <c r="A102" s="1" t="s">
        <v>6</v>
      </c>
      <c r="B102" s="1" t="s">
        <v>5</v>
      </c>
      <c r="C102" s="5" t="s">
        <v>267</v>
      </c>
      <c r="D102" s="8">
        <v>1000000</v>
      </c>
      <c r="E102" s="8">
        <f t="shared" si="121"/>
        <v>850000</v>
      </c>
      <c r="F102" s="8">
        <v>166000</v>
      </c>
      <c r="G102" s="8">
        <f t="shared" si="120"/>
        <v>141100</v>
      </c>
      <c r="H102" s="5" t="s">
        <v>25</v>
      </c>
      <c r="J102" s="9">
        <f t="shared" si="118"/>
        <v>85</v>
      </c>
      <c r="K102" s="11" t="s">
        <v>37</v>
      </c>
      <c r="L102" s="12" t="s">
        <v>257</v>
      </c>
      <c r="M102" s="6" t="s">
        <v>94</v>
      </c>
      <c r="N102" s="12" t="s">
        <v>262</v>
      </c>
      <c r="O102" s="12" t="s">
        <v>258</v>
      </c>
      <c r="P102" s="12" t="s">
        <v>259</v>
      </c>
      <c r="Q102" s="6">
        <v>160</v>
      </c>
      <c r="R102" s="12" t="s">
        <v>76</v>
      </c>
      <c r="S102" s="2" t="s">
        <v>208</v>
      </c>
      <c r="T102" s="2" t="s">
        <v>282</v>
      </c>
    </row>
    <row r="103" spans="1:20" x14ac:dyDescent="0.35">
      <c r="A103" s="1" t="s">
        <v>6</v>
      </c>
      <c r="B103" s="1" t="s">
        <v>5</v>
      </c>
      <c r="C103" s="5" t="s">
        <v>268</v>
      </c>
      <c r="D103" s="8">
        <v>1500000</v>
      </c>
      <c r="E103" s="8">
        <f>D103*0.85</f>
        <v>1275000</v>
      </c>
      <c r="F103" s="8">
        <f>D103*0.2</f>
        <v>300000</v>
      </c>
      <c r="G103" s="8">
        <f t="shared" si="120"/>
        <v>255000</v>
      </c>
      <c r="H103" s="5" t="s">
        <v>25</v>
      </c>
      <c r="J103" s="9">
        <f t="shared" si="118"/>
        <v>85</v>
      </c>
      <c r="K103" s="11" t="s">
        <v>37</v>
      </c>
      <c r="L103" s="12" t="s">
        <v>80</v>
      </c>
      <c r="M103" s="6" t="s">
        <v>93</v>
      </c>
      <c r="N103" s="12" t="s">
        <v>260</v>
      </c>
      <c r="O103" s="12" t="s">
        <v>261</v>
      </c>
      <c r="P103" s="12" t="s">
        <v>259</v>
      </c>
      <c r="Q103" s="6">
        <v>160</v>
      </c>
      <c r="R103" s="12" t="s">
        <v>54</v>
      </c>
      <c r="S103" s="2" t="s">
        <v>207</v>
      </c>
      <c r="T103" s="2" t="s">
        <v>283</v>
      </c>
    </row>
    <row r="104" spans="1:20" x14ac:dyDescent="0.35">
      <c r="A104" s="1" t="s">
        <v>6</v>
      </c>
      <c r="B104" s="1" t="s">
        <v>5</v>
      </c>
      <c r="C104" s="5" t="s">
        <v>269</v>
      </c>
      <c r="D104" s="8">
        <v>1500000</v>
      </c>
      <c r="E104" s="8">
        <f t="shared" si="121"/>
        <v>1275000</v>
      </c>
      <c r="F104" s="8">
        <f t="shared" ref="F104:F106" si="122">D104*0.2</f>
        <v>300000</v>
      </c>
      <c r="G104" s="8">
        <f t="shared" si="120"/>
        <v>255000</v>
      </c>
      <c r="H104" s="5" t="s">
        <v>25</v>
      </c>
      <c r="J104" s="9">
        <f t="shared" si="118"/>
        <v>85</v>
      </c>
      <c r="K104" s="11" t="s">
        <v>37</v>
      </c>
      <c r="L104" s="12" t="s">
        <v>80</v>
      </c>
      <c r="M104" s="6" t="s">
        <v>94</v>
      </c>
      <c r="N104" s="12" t="s">
        <v>260</v>
      </c>
      <c r="O104" s="12" t="s">
        <v>261</v>
      </c>
      <c r="P104" s="12" t="s">
        <v>259</v>
      </c>
      <c r="Q104" s="6">
        <v>160</v>
      </c>
      <c r="R104" s="12" t="s">
        <v>54</v>
      </c>
      <c r="S104" s="2" t="s">
        <v>208</v>
      </c>
      <c r="T104" s="2" t="s">
        <v>283</v>
      </c>
    </row>
    <row r="105" spans="1:20" x14ac:dyDescent="0.35">
      <c r="A105" s="1" t="s">
        <v>6</v>
      </c>
      <c r="B105" s="1" t="s">
        <v>5</v>
      </c>
      <c r="C105" s="5" t="s">
        <v>270</v>
      </c>
      <c r="D105" s="8">
        <v>2000000</v>
      </c>
      <c r="E105" s="8">
        <f t="shared" si="121"/>
        <v>1700000</v>
      </c>
      <c r="F105" s="8">
        <f t="shared" si="122"/>
        <v>400000</v>
      </c>
      <c r="G105" s="8">
        <f>F105*0.85</f>
        <v>340000</v>
      </c>
      <c r="H105" s="5" t="s">
        <v>25</v>
      </c>
      <c r="J105" s="9">
        <f t="shared" si="118"/>
        <v>85</v>
      </c>
      <c r="K105" s="11" t="s">
        <v>37</v>
      </c>
      <c r="L105" s="12" t="s">
        <v>80</v>
      </c>
      <c r="M105" s="6" t="s">
        <v>93</v>
      </c>
      <c r="N105" s="12" t="s">
        <v>260</v>
      </c>
      <c r="O105" s="12" t="s">
        <v>261</v>
      </c>
      <c r="P105" s="12" t="s">
        <v>259</v>
      </c>
      <c r="Q105" s="6">
        <v>160</v>
      </c>
      <c r="R105" s="12" t="s">
        <v>54</v>
      </c>
      <c r="S105" s="2" t="s">
        <v>207</v>
      </c>
      <c r="T105" s="2" t="s">
        <v>284</v>
      </c>
    </row>
    <row r="106" spans="1:20" x14ac:dyDescent="0.35">
      <c r="A106" s="1" t="s">
        <v>6</v>
      </c>
      <c r="B106" s="1" t="s">
        <v>5</v>
      </c>
      <c r="C106" s="5" t="s">
        <v>271</v>
      </c>
      <c r="D106" s="8">
        <v>2000000</v>
      </c>
      <c r="E106" s="8">
        <f t="shared" si="121"/>
        <v>1700000</v>
      </c>
      <c r="F106" s="8">
        <f t="shared" si="122"/>
        <v>400000</v>
      </c>
      <c r="G106" s="8">
        <f t="shared" si="120"/>
        <v>340000</v>
      </c>
      <c r="H106" s="5" t="s">
        <v>25</v>
      </c>
      <c r="J106" s="9">
        <f t="shared" si="118"/>
        <v>85</v>
      </c>
      <c r="K106" s="11" t="s">
        <v>37</v>
      </c>
      <c r="L106" s="12" t="s">
        <v>80</v>
      </c>
      <c r="M106" s="6" t="s">
        <v>94</v>
      </c>
      <c r="N106" s="12" t="s">
        <v>260</v>
      </c>
      <c r="O106" s="12" t="s">
        <v>261</v>
      </c>
      <c r="P106" s="12" t="s">
        <v>259</v>
      </c>
      <c r="Q106" s="6">
        <v>160</v>
      </c>
      <c r="R106" s="12" t="s">
        <v>54</v>
      </c>
      <c r="S106" s="2" t="s">
        <v>208</v>
      </c>
      <c r="T106" s="2" t="s">
        <v>284</v>
      </c>
    </row>
    <row r="107" spans="1:20" x14ac:dyDescent="0.35">
      <c r="A107" s="1" t="s">
        <v>6</v>
      </c>
      <c r="B107" s="1" t="s">
        <v>5</v>
      </c>
      <c r="C107" s="5" t="s">
        <v>272</v>
      </c>
      <c r="D107" s="8">
        <v>2500000</v>
      </c>
      <c r="E107" s="8">
        <f>D107*0.85</f>
        <v>2125000</v>
      </c>
      <c r="F107" s="8">
        <f>D107*0.2</f>
        <v>500000</v>
      </c>
      <c r="G107" s="8">
        <f t="shared" si="120"/>
        <v>425000</v>
      </c>
      <c r="H107" s="5" t="s">
        <v>25</v>
      </c>
      <c r="J107" s="9">
        <f t="shared" si="118"/>
        <v>85</v>
      </c>
      <c r="K107" s="11" t="s">
        <v>37</v>
      </c>
      <c r="L107" s="12" t="s">
        <v>275</v>
      </c>
      <c r="M107" s="6" t="s">
        <v>278</v>
      </c>
      <c r="N107" s="12" t="s">
        <v>276</v>
      </c>
      <c r="O107" s="12" t="s">
        <v>261</v>
      </c>
      <c r="P107" s="12" t="s">
        <v>259</v>
      </c>
      <c r="Q107" s="6">
        <v>160</v>
      </c>
      <c r="R107" s="12" t="s">
        <v>61</v>
      </c>
      <c r="S107" s="2" t="s">
        <v>207</v>
      </c>
      <c r="T107" s="2" t="s">
        <v>280</v>
      </c>
    </row>
    <row r="108" spans="1:20" x14ac:dyDescent="0.35">
      <c r="A108" s="1" t="s">
        <v>6</v>
      </c>
      <c r="B108" s="1" t="s">
        <v>5</v>
      </c>
      <c r="C108" s="5" t="s">
        <v>273</v>
      </c>
      <c r="D108" s="8">
        <v>3000000</v>
      </c>
      <c r="E108" s="8">
        <f t="shared" si="121"/>
        <v>2550000</v>
      </c>
      <c r="F108" s="8">
        <f>D108*0.16667</f>
        <v>500010.00000000006</v>
      </c>
      <c r="G108" s="8">
        <f>F108*0.85</f>
        <v>425008.50000000006</v>
      </c>
      <c r="H108" s="5" t="s">
        <v>25</v>
      </c>
      <c r="J108" s="9">
        <f t="shared" si="118"/>
        <v>85</v>
      </c>
      <c r="K108" s="11" t="s">
        <v>36</v>
      </c>
      <c r="L108" s="12" t="s">
        <v>275</v>
      </c>
      <c r="M108" s="6" t="s">
        <v>278</v>
      </c>
      <c r="N108" s="12" t="s">
        <v>277</v>
      </c>
      <c r="O108" s="12" t="s">
        <v>274</v>
      </c>
      <c r="P108" s="12" t="s">
        <v>259</v>
      </c>
      <c r="Q108" s="6">
        <v>160</v>
      </c>
      <c r="R108" s="12" t="s">
        <v>61</v>
      </c>
      <c r="S108" s="2" t="s">
        <v>207</v>
      </c>
      <c r="T108" s="2" t="s">
        <v>279</v>
      </c>
    </row>
    <row r="109" spans="1:20" x14ac:dyDescent="0.35">
      <c r="A109" s="1" t="s">
        <v>6</v>
      </c>
      <c r="B109" s="1" t="s">
        <v>5</v>
      </c>
    </row>
    <row r="110" spans="1:20" x14ac:dyDescent="0.35">
      <c r="A110" s="1" t="s">
        <v>6</v>
      </c>
      <c r="B110" s="1" t="s">
        <v>5</v>
      </c>
    </row>
    <row r="111" spans="1:20" x14ac:dyDescent="0.35">
      <c r="A111" s="1" t="s">
        <v>6</v>
      </c>
      <c r="B111" s="1" t="s">
        <v>5</v>
      </c>
    </row>
    <row r="112" spans="1:20" x14ac:dyDescent="0.35">
      <c r="A112" s="1" t="s">
        <v>6</v>
      </c>
      <c r="B112" s="1" t="s">
        <v>5</v>
      </c>
    </row>
    <row r="113" spans="1:2" x14ac:dyDescent="0.35">
      <c r="A113" s="1" t="s">
        <v>6</v>
      </c>
      <c r="B113" s="1" t="s">
        <v>5</v>
      </c>
    </row>
    <row r="114" spans="1:2" x14ac:dyDescent="0.35">
      <c r="A114" s="1" t="s">
        <v>6</v>
      </c>
      <c r="B114" s="1" t="s">
        <v>5</v>
      </c>
    </row>
    <row r="115" spans="1:2" x14ac:dyDescent="0.35">
      <c r="A115" s="1" t="s">
        <v>6</v>
      </c>
      <c r="B115" s="1" t="s">
        <v>5</v>
      </c>
    </row>
    <row r="116" spans="1:2" x14ac:dyDescent="0.35">
      <c r="A116" s="1" t="s">
        <v>6</v>
      </c>
      <c r="B116" s="1" t="s">
        <v>5</v>
      </c>
    </row>
    <row r="117" spans="1:2" x14ac:dyDescent="0.35">
      <c r="A117" s="1" t="s">
        <v>6</v>
      </c>
      <c r="B117" s="1" t="s">
        <v>5</v>
      </c>
    </row>
    <row r="118" spans="1:2" x14ac:dyDescent="0.35">
      <c r="A118" s="1" t="s">
        <v>6</v>
      </c>
      <c r="B118" s="1" t="s">
        <v>5</v>
      </c>
    </row>
    <row r="119" spans="1:2" x14ac:dyDescent="0.35">
      <c r="A119" s="1" t="s">
        <v>6</v>
      </c>
      <c r="B119" s="1" t="s">
        <v>5</v>
      </c>
    </row>
    <row r="120" spans="1:2" x14ac:dyDescent="0.35">
      <c r="A120" s="1" t="s">
        <v>6</v>
      </c>
      <c r="B120" s="1" t="s">
        <v>5</v>
      </c>
    </row>
    <row r="121" spans="1:2" x14ac:dyDescent="0.35">
      <c r="A121" s="1" t="s">
        <v>6</v>
      </c>
      <c r="B121" s="1" t="s">
        <v>5</v>
      </c>
    </row>
    <row r="122" spans="1:2" x14ac:dyDescent="0.35">
      <c r="A122" s="1" t="s">
        <v>6</v>
      </c>
      <c r="B122" s="1" t="s">
        <v>5</v>
      </c>
    </row>
    <row r="123" spans="1:2" x14ac:dyDescent="0.35">
      <c r="A123" s="1" t="s">
        <v>6</v>
      </c>
      <c r="B123" s="1" t="s">
        <v>5</v>
      </c>
    </row>
    <row r="124" spans="1:2" x14ac:dyDescent="0.35">
      <c r="A124" s="1" t="s">
        <v>6</v>
      </c>
      <c r="B124" s="1" t="s">
        <v>5</v>
      </c>
    </row>
    <row r="125" spans="1:2" x14ac:dyDescent="0.35">
      <c r="A125" s="1" t="s">
        <v>6</v>
      </c>
      <c r="B125" s="1" t="s">
        <v>5</v>
      </c>
    </row>
    <row r="126" spans="1:2" x14ac:dyDescent="0.35">
      <c r="A126" s="1" t="s">
        <v>6</v>
      </c>
      <c r="B126" s="1" t="s">
        <v>5</v>
      </c>
    </row>
    <row r="127" spans="1:2" x14ac:dyDescent="0.35">
      <c r="A127" s="1" t="s">
        <v>6</v>
      </c>
      <c r="B127" s="1" t="s">
        <v>5</v>
      </c>
    </row>
    <row r="128" spans="1:2" x14ac:dyDescent="0.35">
      <c r="A128" s="1" t="s">
        <v>6</v>
      </c>
      <c r="B128" s="1" t="s">
        <v>5</v>
      </c>
    </row>
    <row r="129" spans="1:2" x14ac:dyDescent="0.35">
      <c r="A129" s="1" t="s">
        <v>6</v>
      </c>
      <c r="B129" s="1" t="s">
        <v>5</v>
      </c>
    </row>
    <row r="130" spans="1:2" x14ac:dyDescent="0.35">
      <c r="A130" s="1" t="s">
        <v>6</v>
      </c>
      <c r="B130" s="1" t="s">
        <v>5</v>
      </c>
    </row>
    <row r="131" spans="1:2" x14ac:dyDescent="0.35">
      <c r="A131" s="1" t="s">
        <v>6</v>
      </c>
      <c r="B131" s="1" t="s">
        <v>5</v>
      </c>
    </row>
    <row r="132" spans="1:2" x14ac:dyDescent="0.35">
      <c r="A132" s="1" t="s">
        <v>6</v>
      </c>
      <c r="B132" s="1" t="s">
        <v>5</v>
      </c>
    </row>
    <row r="133" spans="1:2" x14ac:dyDescent="0.35">
      <c r="A133" s="1" t="s">
        <v>6</v>
      </c>
      <c r="B133" s="1" t="s">
        <v>5</v>
      </c>
    </row>
    <row r="134" spans="1:2" x14ac:dyDescent="0.35">
      <c r="A134" s="1" t="s">
        <v>6</v>
      </c>
      <c r="B134" s="1" t="s">
        <v>5</v>
      </c>
    </row>
    <row r="135" spans="1:2" x14ac:dyDescent="0.35">
      <c r="A135" s="1" t="s">
        <v>6</v>
      </c>
      <c r="B135" s="1" t="s">
        <v>5</v>
      </c>
    </row>
    <row r="136" spans="1:2" x14ac:dyDescent="0.35">
      <c r="A136" s="1" t="s">
        <v>6</v>
      </c>
      <c r="B136" s="1" t="s">
        <v>5</v>
      </c>
    </row>
    <row r="137" spans="1:2" x14ac:dyDescent="0.35">
      <c r="A137" s="1" t="s">
        <v>6</v>
      </c>
      <c r="B137" s="1" t="s">
        <v>5</v>
      </c>
    </row>
    <row r="138" spans="1:2" x14ac:dyDescent="0.35">
      <c r="A138" s="1" t="s">
        <v>6</v>
      </c>
      <c r="B138" s="1" t="s">
        <v>5</v>
      </c>
    </row>
    <row r="139" spans="1:2" x14ac:dyDescent="0.35">
      <c r="A139" s="1" t="s">
        <v>6</v>
      </c>
      <c r="B139" s="1" t="s">
        <v>5</v>
      </c>
    </row>
    <row r="140" spans="1:2" x14ac:dyDescent="0.35">
      <c r="A140" s="1" t="s">
        <v>6</v>
      </c>
      <c r="B140" s="1" t="s">
        <v>5</v>
      </c>
    </row>
    <row r="141" spans="1:2" x14ac:dyDescent="0.35">
      <c r="A141" s="1" t="s">
        <v>6</v>
      </c>
      <c r="B141" s="1" t="s">
        <v>5</v>
      </c>
    </row>
    <row r="142" spans="1:2" x14ac:dyDescent="0.35">
      <c r="A142" s="1" t="s">
        <v>6</v>
      </c>
      <c r="B142" s="1" t="s">
        <v>5</v>
      </c>
    </row>
    <row r="143" spans="1:2" x14ac:dyDescent="0.35">
      <c r="A143" s="1" t="s">
        <v>6</v>
      </c>
      <c r="B143" s="1" t="s">
        <v>5</v>
      </c>
    </row>
    <row r="144" spans="1:2" x14ac:dyDescent="0.35">
      <c r="A144" s="1" t="s">
        <v>6</v>
      </c>
      <c r="B144" s="1" t="s">
        <v>5</v>
      </c>
    </row>
    <row r="145" spans="1:2" x14ac:dyDescent="0.35">
      <c r="A145" s="1" t="s">
        <v>6</v>
      </c>
      <c r="B145" s="1" t="s">
        <v>5</v>
      </c>
    </row>
    <row r="146" spans="1:2" x14ac:dyDescent="0.35">
      <c r="A146" s="1" t="s">
        <v>6</v>
      </c>
      <c r="B146" s="1" t="s">
        <v>5</v>
      </c>
    </row>
    <row r="147" spans="1:2" x14ac:dyDescent="0.35">
      <c r="A147" s="1" t="s">
        <v>6</v>
      </c>
      <c r="B147" s="1" t="s">
        <v>5</v>
      </c>
    </row>
    <row r="148" spans="1:2" x14ac:dyDescent="0.35">
      <c r="A148" s="1" t="s">
        <v>6</v>
      </c>
      <c r="B148" s="1" t="s">
        <v>5</v>
      </c>
    </row>
    <row r="149" spans="1:2" x14ac:dyDescent="0.35">
      <c r="A149" s="1" t="s">
        <v>6</v>
      </c>
      <c r="B149" s="1" t="s">
        <v>5</v>
      </c>
    </row>
    <row r="150" spans="1:2" x14ac:dyDescent="0.35">
      <c r="A150" s="1" t="s">
        <v>6</v>
      </c>
      <c r="B150" s="1" t="s">
        <v>5</v>
      </c>
    </row>
    <row r="151" spans="1:2" x14ac:dyDescent="0.35">
      <c r="A151" s="1" t="s">
        <v>6</v>
      </c>
      <c r="B151" s="1" t="s">
        <v>5</v>
      </c>
    </row>
    <row r="152" spans="1:2" x14ac:dyDescent="0.35">
      <c r="A152" s="1" t="s">
        <v>6</v>
      </c>
      <c r="B152" s="1" t="s">
        <v>5</v>
      </c>
    </row>
    <row r="153" spans="1:2" x14ac:dyDescent="0.35">
      <c r="A153" s="1" t="s">
        <v>6</v>
      </c>
      <c r="B153" s="1" t="s">
        <v>5</v>
      </c>
    </row>
    <row r="154" spans="1:2" x14ac:dyDescent="0.35">
      <c r="A154" s="1" t="s">
        <v>6</v>
      </c>
      <c r="B154" s="1" t="s">
        <v>5</v>
      </c>
    </row>
    <row r="155" spans="1:2" x14ac:dyDescent="0.35">
      <c r="A155" s="1" t="s">
        <v>6</v>
      </c>
      <c r="B155" s="1" t="s">
        <v>5</v>
      </c>
    </row>
    <row r="156" spans="1:2" x14ac:dyDescent="0.35">
      <c r="A156" s="1" t="s">
        <v>6</v>
      </c>
      <c r="B156" s="1" t="s">
        <v>5</v>
      </c>
    </row>
    <row r="157" spans="1:2" x14ac:dyDescent="0.35">
      <c r="A157" s="1" t="s">
        <v>6</v>
      </c>
      <c r="B157" s="1" t="s">
        <v>5</v>
      </c>
    </row>
    <row r="158" spans="1:2" x14ac:dyDescent="0.35">
      <c r="A158" s="1" t="s">
        <v>6</v>
      </c>
      <c r="B158" s="1" t="s">
        <v>5</v>
      </c>
    </row>
    <row r="159" spans="1:2" x14ac:dyDescent="0.35">
      <c r="A159" s="1" t="s">
        <v>6</v>
      </c>
      <c r="B159" s="1" t="s">
        <v>5</v>
      </c>
    </row>
    <row r="160" spans="1:2" x14ac:dyDescent="0.35">
      <c r="A160" s="1" t="s">
        <v>6</v>
      </c>
      <c r="B160" s="1" t="s">
        <v>5</v>
      </c>
    </row>
    <row r="161" spans="1:2" x14ac:dyDescent="0.35">
      <c r="A161" s="1" t="s">
        <v>6</v>
      </c>
      <c r="B161" s="1" t="s">
        <v>5</v>
      </c>
    </row>
    <row r="162" spans="1:2" x14ac:dyDescent="0.35">
      <c r="A162" s="1" t="s">
        <v>6</v>
      </c>
      <c r="B162" s="1" t="s">
        <v>5</v>
      </c>
    </row>
    <row r="163" spans="1:2" x14ac:dyDescent="0.35">
      <c r="A163" s="1" t="s">
        <v>6</v>
      </c>
      <c r="B163" s="1" t="s">
        <v>5</v>
      </c>
    </row>
    <row r="164" spans="1:2" x14ac:dyDescent="0.35">
      <c r="A164" s="1" t="s">
        <v>6</v>
      </c>
      <c r="B164" s="1" t="s">
        <v>5</v>
      </c>
    </row>
    <row r="165" spans="1:2" x14ac:dyDescent="0.35">
      <c r="A165" s="1" t="s">
        <v>6</v>
      </c>
      <c r="B165" s="1" t="s">
        <v>5</v>
      </c>
    </row>
    <row r="166" spans="1:2" x14ac:dyDescent="0.35">
      <c r="A166" s="1"/>
    </row>
  </sheetData>
  <sheetProtection sheet="1" objects="1" scenarios="1"/>
  <mergeCells count="1">
    <mergeCell ref="A1:R1"/>
  </mergeCells>
  <phoneticPr fontId="1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4162DFC-B4F0-4B0B-889F-835AD62B8EB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Schedule Tool</vt:lpstr>
      <vt:lpstr>Data</vt:lpstr>
    </vt:vector>
  </TitlesOfParts>
  <Company>SPX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Biehl, Christopher</dc:creator>
  <cp:lastModifiedBy>Biehl, Christopher</cp:lastModifiedBy>
  <dcterms:created xsi:type="dcterms:W3CDTF">2022-07-29T19:38:04Z</dcterms:created>
  <dcterms:modified xsi:type="dcterms:W3CDTF">2024-02-01T19:30:39Z</dcterms:modified>
</cp:coreProperties>
</file>